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0" yWindow="360" windowWidth="11976" windowHeight="3300" activeTab="0"/>
  </bookViews>
  <sheets>
    <sheet name="Monoprotic" sheetId="1" r:id="rId1"/>
    <sheet name="Polyprotic" sheetId="2" r:id="rId2"/>
    <sheet name="DataMono" sheetId="3" state="hidden" r:id="rId3"/>
    <sheet name="DataPoly" sheetId="4" state="hidden" r:id="rId4"/>
  </sheets>
  <definedNames>
    <definedName name="diff" localSheetId="2">'DataMono'!$B$12</definedName>
    <definedName name="diff">'DataPoly'!$B$12</definedName>
    <definedName name="inc" localSheetId="2">'DataMono'!$B$11</definedName>
    <definedName name="inc">'DataPoly'!$B$11</definedName>
    <definedName name="indicator">'Monoprotic'!$R$2:$T$6</definedName>
    <definedName name="Ka1" localSheetId="2">'DataMono'!$B$3</definedName>
    <definedName name="Ka1">'DataPoly'!$B$3</definedName>
    <definedName name="Ka12" localSheetId="2">'DataMono'!$F$4</definedName>
    <definedName name="Ka12">'DataPoly'!$F$4</definedName>
    <definedName name="Ka13" localSheetId="2">'DataMono'!$F$5</definedName>
    <definedName name="Ka13">'DataPoly'!$F$5</definedName>
    <definedName name="Ka14" localSheetId="2">'DataMono'!$F$6</definedName>
    <definedName name="Ka14">'DataPoly'!$F$6</definedName>
    <definedName name="Ka2" localSheetId="2">'DataMono'!$B$4</definedName>
    <definedName name="Ka2">'DataPoly'!$B$4</definedName>
    <definedName name="Ka3" localSheetId="2">'DataMono'!$B$5</definedName>
    <definedName name="Ka3">'DataPoly'!$B$5</definedName>
    <definedName name="Ka4" localSheetId="2">'DataMono'!$B$6</definedName>
    <definedName name="Ka4">'DataPoly'!$B$6</definedName>
    <definedName name="Kw" localSheetId="2">'DataMono'!$B$2</definedName>
    <definedName name="Kw">'DataPoly'!$B$2</definedName>
    <definedName name="Ma" localSheetId="2">'DataMono'!$B$7</definedName>
    <definedName name="Ma">'DataPoly'!$B$7</definedName>
    <definedName name="Mb" localSheetId="2">'DataMono'!$B$8</definedName>
    <definedName name="Mb">'DataPoly'!$B$8</definedName>
    <definedName name="n" localSheetId="2">'DataMono'!$B$10</definedName>
    <definedName name="n">'DataPoly'!$B$10</definedName>
    <definedName name="Va" localSheetId="2">'DataMono'!$B$9</definedName>
    <definedName name="Va">'DataPoly'!$B$9</definedName>
  </definedNames>
  <calcPr fullCalcOnLoad="1"/>
</workbook>
</file>

<file path=xl/sharedStrings.xml><?xml version="1.0" encoding="utf-8"?>
<sst xmlns="http://schemas.openxmlformats.org/spreadsheetml/2006/main" count="91" uniqueCount="53">
  <si>
    <t>protons</t>
  </si>
  <si>
    <t>[Acid]</t>
  </si>
  <si>
    <t>[Base]</t>
  </si>
  <si>
    <t>Va</t>
  </si>
  <si>
    <t>Ma</t>
  </si>
  <si>
    <t>Mb</t>
  </si>
  <si>
    <t>Ka1</t>
  </si>
  <si>
    <t>Ka2</t>
  </si>
  <si>
    <t>Ka3</t>
  </si>
  <si>
    <t>Ka4</t>
  </si>
  <si>
    <t>Constants</t>
  </si>
  <si>
    <t>Kw</t>
  </si>
  <si>
    <t>V acid</t>
  </si>
  <si>
    <r>
      <t>pK</t>
    </r>
    <r>
      <rPr>
        <vertAlign val="subscript"/>
        <sz val="11"/>
        <rFont val="Arial"/>
        <family val="2"/>
      </rPr>
      <t>a1</t>
    </r>
  </si>
  <si>
    <r>
      <t>pK</t>
    </r>
    <r>
      <rPr>
        <vertAlign val="subscript"/>
        <sz val="11"/>
        <rFont val="Arial"/>
        <family val="2"/>
      </rPr>
      <t>a2</t>
    </r>
  </si>
  <si>
    <r>
      <t>pK</t>
    </r>
    <r>
      <rPr>
        <vertAlign val="subscript"/>
        <sz val="11"/>
        <rFont val="Arial"/>
        <family val="2"/>
      </rPr>
      <t>a3</t>
    </r>
  </si>
  <si>
    <r>
      <t>pK</t>
    </r>
    <r>
      <rPr>
        <vertAlign val="subscript"/>
        <sz val="11"/>
        <rFont val="Arial"/>
        <family val="2"/>
      </rPr>
      <t>a4</t>
    </r>
  </si>
  <si>
    <t>plot differential</t>
  </si>
  <si>
    <t>n</t>
  </si>
  <si>
    <t>inc</t>
  </si>
  <si>
    <t>pH</t>
  </si>
  <si>
    <t>H</t>
  </si>
  <si>
    <t>alpha1</t>
  </si>
  <si>
    <t>alpha2</t>
  </si>
  <si>
    <t>alpha3</t>
  </si>
  <si>
    <t>alpha4</t>
  </si>
  <si>
    <t>weight sum</t>
  </si>
  <si>
    <t>acid loss</t>
  </si>
  <si>
    <t>base gain</t>
  </si>
  <si>
    <t>phi</t>
  </si>
  <si>
    <t>theory</t>
  </si>
  <si>
    <t>PLOT</t>
  </si>
  <si>
    <t>Denom</t>
  </si>
  <si>
    <t>V base</t>
  </si>
  <si>
    <t>Differentiation</t>
  </si>
  <si>
    <t>Vol</t>
  </si>
  <si>
    <t>slope</t>
  </si>
  <si>
    <t>diff</t>
  </si>
  <si>
    <t>Titration Curve</t>
  </si>
  <si>
    <t>Weak acid vs Strong base</t>
  </si>
  <si>
    <t>alpha0</t>
  </si>
  <si>
    <t>Drag pink square</t>
  </si>
  <si>
    <t>bromocresol green</t>
  </si>
  <si>
    <t>indicator</t>
  </si>
  <si>
    <t>low</t>
  </si>
  <si>
    <t>high</t>
  </si>
  <si>
    <t>v</t>
  </si>
  <si>
    <t>phenolphthalein</t>
  </si>
  <si>
    <t>bottom</t>
  </si>
  <si>
    <t>phenol red</t>
  </si>
  <si>
    <t>top</t>
  </si>
  <si>
    <t>thymol blue</t>
  </si>
  <si>
    <t>thymol blue II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</si>
</sst>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0\ &quot; ml&quot;"/>
    <numFmt numFmtId="167" formatCode="&quot;n = &quot;\ 0"/>
    <numFmt numFmtId="168" formatCode="0.000&quot; M&quot;"/>
    <numFmt numFmtId="169" formatCode="0.0000&quot; M&quot;"/>
    <numFmt numFmtId="170" formatCode="0.0000"/>
    <numFmt numFmtId="171" formatCode="0.00000000"/>
    <numFmt numFmtId="172" formatCode="0.0000000"/>
    <numFmt numFmtId="173" formatCode="0.000000"/>
    <numFmt numFmtId="174" formatCode="0.00000"/>
    <numFmt numFmtId="175" formatCode="0.000000E+00"/>
    <numFmt numFmtId="176" formatCode="0.0000000E+00"/>
    <numFmt numFmtId="177" formatCode="0.00000E+00"/>
    <numFmt numFmtId="178" formatCode="0.0000E+00"/>
    <numFmt numFmtId="179" formatCode="0.000E+00"/>
    <numFmt numFmtId="180" formatCode="0.00\ &quot;ml&quot;"/>
    <numFmt numFmtId="181" formatCode="0.00\ &quot;pH&quot;"/>
  </numFmts>
  <fonts count="12">
    <font>
      <sz val="11"/>
      <name val="Arial"/>
      <family val="0"/>
    </font>
    <font>
      <sz val="11"/>
      <color indexed="9"/>
      <name val="Arial"/>
      <family val="2"/>
    </font>
    <font>
      <vertAlign val="subscript"/>
      <sz val="11"/>
      <name val="Arial"/>
      <family val="2"/>
    </font>
    <font>
      <sz val="18"/>
      <name val="Arial"/>
      <family val="0"/>
    </font>
    <font>
      <b/>
      <sz val="18"/>
      <name val="Arial"/>
      <family val="0"/>
    </font>
    <font>
      <sz val="12"/>
      <name val="Arial"/>
      <family val="2"/>
    </font>
    <font>
      <b/>
      <sz val="12"/>
      <name val="Arial"/>
      <family val="0"/>
    </font>
    <font>
      <b/>
      <sz val="11"/>
      <name val="Arial"/>
      <family val="0"/>
    </font>
    <font>
      <sz val="9"/>
      <color indexed="12"/>
      <name val="Arial"/>
      <family val="2"/>
    </font>
    <font>
      <sz val="15.75"/>
      <name val="Arial"/>
      <family val="0"/>
    </font>
    <font>
      <b/>
      <sz val="8.75"/>
      <name val="Arial"/>
      <family val="0"/>
    </font>
    <font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NumberFormat="1" applyAlignment="1">
      <alignment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1" fontId="0" fillId="0" borderId="0" xfId="0" applyNumberFormat="1" applyAlignment="1">
      <alignment/>
    </xf>
    <xf numFmtId="168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80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5"/>
          <c:y val="0.0365"/>
          <c:w val="0.88975"/>
          <c:h val="0.8545"/>
        </c:manualLayout>
      </c:layout>
      <c:scatterChart>
        <c:scatterStyle val="smooth"/>
        <c:varyColors val="0"/>
        <c:ser>
          <c:idx val="4"/>
          <c:order val="0"/>
          <c:tx>
            <c:v>HA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DataMono!$A$14:$A$154</c:f>
              <c:numCach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</c:numCache>
            </c:numRef>
          </c:xVal>
          <c:yVal>
            <c:numRef>
              <c:f>DataMono!$D$14:$D$154</c:f>
              <c:numCache>
                <c:ptCount val="141"/>
                <c:pt idx="0">
                  <c:v>0.9608565972483071</c:v>
                </c:pt>
                <c:pt idx="1">
                  <c:v>0.951215814110102</c:v>
                </c:pt>
                <c:pt idx="2">
                  <c:v>0.9393504414906022</c:v>
                </c:pt>
                <c:pt idx="3">
                  <c:v>0.9248272212397116</c:v>
                </c:pt>
                <c:pt idx="4">
                  <c:v>0.9071699361527148</c:v>
                </c:pt>
                <c:pt idx="5">
                  <c:v>0.8858769425858495</c:v>
                </c:pt>
                <c:pt idx="6">
                  <c:v>0.8604511617577122</c:v>
                </c:pt>
                <c:pt idx="7">
                  <c:v>0.8304449113532372</c:v>
                </c:pt>
                <c:pt idx="8">
                  <c:v>0.795519900312742</c:v>
                </c:pt>
                <c:pt idx="9">
                  <c:v>0.7555188820711969</c:v>
                </c:pt>
                <c:pt idx="10">
                  <c:v>0.7105400123698379</c:v>
                </c:pt>
                <c:pt idx="11">
                  <c:v>0.6609990912463583</c:v>
                </c:pt>
                <c:pt idx="12">
                  <c:v>0.6076610641268197</c:v>
                </c:pt>
                <c:pt idx="13">
                  <c:v>0.5516235473109604</c:v>
                </c:pt>
                <c:pt idx="14">
                  <c:v>0.49424379158885495</c:v>
                </c:pt>
                <c:pt idx="15">
                  <c:v>0.437015271896404</c:v>
                </c:pt>
                <c:pt idx="16">
                  <c:v>0.381415877910969</c:v>
                </c:pt>
                <c:pt idx="17">
                  <c:v>0.32875941918416796</c:v>
                </c:pt>
                <c:pt idx="18">
                  <c:v>0.2800809940528478</c:v>
                </c:pt>
                <c:pt idx="19">
                  <c:v>0.23607530085516112</c:v>
                </c:pt>
                <c:pt idx="20">
                  <c:v>0.1970908298461839</c:v>
                </c:pt>
                <c:pt idx="21">
                  <c:v>0.16316903399710508</c:v>
                </c:pt>
                <c:pt idx="22">
                  <c:v>0.1341104175449559</c:v>
                </c:pt>
                <c:pt idx="23">
                  <c:v>0.10954936127707507</c:v>
                </c:pt>
                <c:pt idx="24">
                  <c:v>0.08902396853465455</c:v>
                </c:pt>
                <c:pt idx="25">
                  <c:v>0.07203315850384245</c:v>
                </c:pt>
                <c:pt idx="26">
                  <c:v>0.05807841419526398</c:v>
                </c:pt>
                <c:pt idx="27">
                  <c:v>0.046691053052912025</c:v>
                </c:pt>
                <c:pt idx="28">
                  <c:v>0.03744763253644457</c:v>
                </c:pt>
                <c:pt idx="29">
                  <c:v>0.02997658915951592</c:v>
                </c:pt>
                <c:pt idx="30">
                  <c:v>0.023958966275577653</c:v>
                </c:pt>
                <c:pt idx="31">
                  <c:v>0.01912552792417562</c:v>
                </c:pt>
                <c:pt idx="32">
                  <c:v>0.015251941583177673</c:v>
                </c:pt>
                <c:pt idx="33">
                  <c:v>0.012153171040153345</c:v>
                </c:pt>
                <c:pt idx="34">
                  <c:v>0.00967779717341088</c:v>
                </c:pt>
                <c:pt idx="35">
                  <c:v>0.007702679340006916</c:v>
                </c:pt>
                <c:pt idx="36">
                  <c:v>0.006128164065282392</c:v>
                </c:pt>
                <c:pt idx="37">
                  <c:v>0.004873916781614442</c:v>
                </c:pt>
                <c:pt idx="38">
                  <c:v>0.003875374493624987</c:v>
                </c:pt>
                <c:pt idx="39">
                  <c:v>0.0030807749278255123</c:v>
                </c:pt>
                <c:pt idx="40">
                  <c:v>0.0024486980746892587</c:v>
                </c:pt>
                <c:pt idx="41">
                  <c:v>0.0019460501044709774</c:v>
                </c:pt>
                <c:pt idx="42">
                  <c:v>0.001546421495600248</c:v>
                </c:pt>
                <c:pt idx="43">
                  <c:v>0.0012287570693630251</c:v>
                </c:pt>
                <c:pt idx="44">
                  <c:v>0.0009762831607129674</c:v>
                </c:pt>
                <c:pt idx="45">
                  <c:v>0.0007756450244149612</c:v>
                </c:pt>
                <c:pt idx="46">
                  <c:v>0.000616215046743588</c:v>
                </c:pt>
                <c:pt idx="47">
                  <c:v>0.0004895390535087841</c:v>
                </c:pt>
                <c:pt idx="48">
                  <c:v>0.0003888938477309033</c:v>
                </c:pt>
                <c:pt idx="49">
                  <c:v>0.00030893407349573263</c:v>
                </c:pt>
                <c:pt idx="50">
                  <c:v>0.0002454106503973504</c:v>
                </c:pt>
                <c:pt idx="51">
                  <c:v>0.00019494644844783053</c:v>
                </c:pt>
                <c:pt idx="52">
                  <c:v>0.00015485767727683571</c:v>
                </c:pt>
                <c:pt idx="53">
                  <c:v>0.00012301174333061263</c:v>
                </c:pt>
                <c:pt idx="54">
                  <c:v>9.771417310288448E-05</c:v>
                </c:pt>
                <c:pt idx="55">
                  <c:v>7.761868653470776E-05</c:v>
                </c:pt>
                <c:pt idx="56">
                  <c:v>6.165569852659389E-05</c:v>
                </c:pt>
                <c:pt idx="57">
                  <c:v>4.897548322141001E-05</c:v>
                </c:pt>
                <c:pt idx="58">
                  <c:v>3.890300099706206E-05</c:v>
                </c:pt>
                <c:pt idx="59">
                  <c:v>3.090199936206138E-05</c:v>
                </c:pt>
                <c:pt idx="60">
                  <c:v>2.4546486612055225E-05</c:v>
                </c:pt>
                <c:pt idx="61">
                  <c:v>1.949806581559733E-05</c:v>
                </c:pt>
                <c:pt idx="62">
                  <c:v>1.548792630954841E-05</c:v>
                </c:pt>
                <c:pt idx="63">
                  <c:v>1.2302536353861208E-05</c:v>
                </c:pt>
                <c:pt idx="64">
                  <c:v>9.772276711232894E-06</c:v>
                </c:pt>
                <c:pt idx="65">
                  <c:v>7.76241091079615E-06</c:v>
                </c:pt>
                <c:pt idx="66">
                  <c:v>6.165911999909704E-06</c:v>
                </c:pt>
                <c:pt idx="67">
                  <c:v>4.8977642054728405E-06</c:v>
                </c:pt>
                <c:pt idx="68">
                  <c:v>3.890436314389272E-06</c:v>
                </c:pt>
                <c:pt idx="69">
                  <c:v>3.0902858826172982E-06</c:v>
                </c:pt>
                <c:pt idx="70">
                  <c:v>2.4547028901040115E-06</c:v>
                </c:pt>
                <c:pt idx="71">
                  <c:v>1.9498407978715304E-06</c:v>
                </c:pt>
                <c:pt idx="72">
                  <c:v>1.5488142200833072E-06</c:v>
                </c:pt>
                <c:pt idx="73">
                  <c:v>1.2302672572530196E-06</c:v>
                </c:pt>
                <c:pt idx="74">
                  <c:v>9.772362659641783E-07</c:v>
                </c:pt>
                <c:pt idx="75">
                  <c:v>7.762465140695905E-07</c:v>
                </c:pt>
                <c:pt idx="76">
                  <c:v>6.165946216723344E-07</c:v>
                </c:pt>
                <c:pt idx="77">
                  <c:v>4.897785794852835E-07</c:v>
                </c:pt>
                <c:pt idx="78">
                  <c:v>3.8904499363822424E-07</c:v>
                </c:pt>
                <c:pt idx="79">
                  <c:v>3.090294477521379E-07</c:v>
                </c:pt>
                <c:pt idx="80">
                  <c:v>2.4547083131256573E-07</c:v>
                </c:pt>
                <c:pt idx="81">
                  <c:v>1.949844219568777E-07</c:v>
                </c:pt>
                <c:pt idx="82">
                  <c:v>1.548816379029271E-07</c:v>
                </c:pt>
                <c:pt idx="83">
                  <c:v>1.230268619456312E-07</c:v>
                </c:pt>
                <c:pt idx="84">
                  <c:v>9.772371254565911E-08</c:v>
                </c:pt>
                <c:pt idx="85">
                  <c:v>7.762470563727622E-08</c:v>
                </c:pt>
                <c:pt idx="86">
                  <c:v>6.165949638425649E-08</c:v>
                </c:pt>
                <c:pt idx="87">
                  <c:v>4.8977879538013446E-08</c:v>
                </c:pt>
                <c:pt idx="88">
                  <c:v>3.8904512985868205E-08</c:v>
                </c:pt>
                <c:pt idx="89">
                  <c:v>3.090295337014444E-08</c:v>
                </c:pt>
                <c:pt idx="90">
                  <c:v>2.4547088554291624E-08</c:v>
                </c:pt>
                <c:pt idx="91">
                  <c:v>1.949844561739179E-08</c:v>
                </c:pt>
                <c:pt idx="92">
                  <c:v>1.5488165949242116E-08</c:v>
                </c:pt>
                <c:pt idx="93">
                  <c:v>1.2302687556768132E-08</c:v>
                </c:pt>
                <c:pt idx="94">
                  <c:v>9.772372114059206E-09</c:v>
                </c:pt>
                <c:pt idx="95">
                  <c:v>7.762471106031248E-09</c:v>
                </c:pt>
                <c:pt idx="96">
                  <c:v>6.165949980596119E-09</c:v>
                </c:pt>
                <c:pt idx="97">
                  <c:v>4.897788169696326E-09</c:v>
                </c:pt>
                <c:pt idx="98">
                  <c:v>3.890451434807351E-09</c:v>
                </c:pt>
                <c:pt idx="99">
                  <c:v>3.090295422963792E-09</c:v>
                </c:pt>
                <c:pt idx="100">
                  <c:v>2.454708909659538E-09</c:v>
                </c:pt>
                <c:pt idx="101">
                  <c:v>1.949844595956236E-09</c:v>
                </c:pt>
                <c:pt idx="102">
                  <c:v>1.5488166165137167E-09</c:v>
                </c:pt>
                <c:pt idx="103">
                  <c:v>1.2302687692988757E-09</c:v>
                </c:pt>
                <c:pt idx="104">
                  <c:v>9.772372200008632E-10</c:v>
                </c:pt>
                <c:pt idx="105">
                  <c:v>7.762471160261687E-10</c:v>
                </c:pt>
                <c:pt idx="106">
                  <c:v>6.165950014813224E-10</c:v>
                </c:pt>
                <c:pt idx="107">
                  <c:v>4.897788191285869E-10</c:v>
                </c:pt>
                <c:pt idx="108">
                  <c:v>3.8904514484294384E-10</c:v>
                </c:pt>
                <c:pt idx="109">
                  <c:v>3.090295431558755E-10</c:v>
                </c:pt>
                <c:pt idx="110">
                  <c:v>2.454708915082598E-10</c:v>
                </c:pt>
                <c:pt idx="111">
                  <c:v>1.9498445993779586E-10</c:v>
                </c:pt>
                <c:pt idx="112">
                  <c:v>1.5488166186726815E-10</c:v>
                </c:pt>
                <c:pt idx="113">
                  <c:v>1.2302687706610927E-10</c:v>
                </c:pt>
                <c:pt idx="114">
                  <c:v>9.772372208603658E-11</c:v>
                </c:pt>
                <c:pt idx="115">
                  <c:v>7.76247116568477E-11</c:v>
                </c:pt>
                <c:pt idx="116">
                  <c:v>6.165950018234965E-11</c:v>
                </c:pt>
                <c:pt idx="117">
                  <c:v>4.8977881934448477E-11</c:v>
                </c:pt>
                <c:pt idx="118">
                  <c:v>3.8904514497916676E-11</c:v>
                </c:pt>
                <c:pt idx="119">
                  <c:v>3.090295432418267E-11</c:v>
                </c:pt>
                <c:pt idx="120">
                  <c:v>2.4547089156249162E-11</c:v>
                </c:pt>
                <c:pt idx="121">
                  <c:v>1.949844599720141E-11</c:v>
                </c:pt>
                <c:pt idx="122">
                  <c:v>1.5488166188885854E-11</c:v>
                </c:pt>
                <c:pt idx="123">
                  <c:v>1.2302687707973205E-11</c:v>
                </c:pt>
                <c:pt idx="124">
                  <c:v>9.772372209463211E-12</c:v>
                </c:pt>
                <c:pt idx="125">
                  <c:v>7.762471166227147E-12</c:v>
                </c:pt>
                <c:pt idx="126">
                  <c:v>6.165950018577194E-12</c:v>
                </c:pt>
                <c:pt idx="127">
                  <c:v>4.89778819366079E-12</c:v>
                </c:pt>
                <c:pt idx="128">
                  <c:v>3.890451449927925E-12</c:v>
                </c:pt>
                <c:pt idx="129">
                  <c:v>3.090295432504245E-12</c:v>
                </c:pt>
                <c:pt idx="130">
                  <c:v>2.45470891567917E-12</c:v>
                </c:pt>
                <c:pt idx="131">
                  <c:v>1.9498445997543766E-12</c:v>
                </c:pt>
                <c:pt idx="132">
                  <c:v>1.5488166189101898E-12</c:v>
                </c:pt>
                <c:pt idx="133">
                  <c:v>1.2302687708109543E-12</c:v>
                </c:pt>
                <c:pt idx="134">
                  <c:v>9.772372209549252E-13</c:v>
                </c:pt>
                <c:pt idx="135">
                  <c:v>7.762471166281452E-13</c:v>
                </c:pt>
                <c:pt idx="136">
                  <c:v>6.165950018611471E-13</c:v>
                </c:pt>
                <c:pt idx="137">
                  <c:v>4.897788193682426E-13</c:v>
                </c:pt>
                <c:pt idx="138">
                  <c:v>3.8904514499415706E-13</c:v>
                </c:pt>
                <c:pt idx="139">
                  <c:v>3.09029543251287E-13</c:v>
                </c:pt>
                <c:pt idx="140">
                  <c:v>2.4547089156846166E-13</c:v>
                </c:pt>
              </c:numCache>
            </c:numRef>
          </c:yVal>
          <c:smooth val="1"/>
        </c:ser>
        <c:ser>
          <c:idx val="0"/>
          <c:order val="1"/>
          <c:tx>
            <c:v>A-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DataMono!$A$14:$A$154</c:f>
              <c:numCach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</c:numCache>
            </c:numRef>
          </c:xVal>
          <c:yVal>
            <c:numRef>
              <c:f>DataMono!$E$14:$E$154</c:f>
              <c:numCache>
                <c:ptCount val="141"/>
                <c:pt idx="0">
                  <c:v>0.03914340275169298</c:v>
                </c:pt>
                <c:pt idx="1">
                  <c:v>0.04878418588989798</c:v>
                </c:pt>
                <c:pt idx="2">
                  <c:v>0.06064955850939781</c:v>
                </c:pt>
                <c:pt idx="3">
                  <c:v>0.07517277876028845</c:v>
                </c:pt>
                <c:pt idx="4">
                  <c:v>0.09283006384728523</c:v>
                </c:pt>
                <c:pt idx="5">
                  <c:v>0.11412305741415048</c:v>
                </c:pt>
                <c:pt idx="6">
                  <c:v>0.13954883824228795</c:v>
                </c:pt>
                <c:pt idx="7">
                  <c:v>0.1695550886467628</c:v>
                </c:pt>
                <c:pt idx="8">
                  <c:v>0.20448009968725794</c:v>
                </c:pt>
                <c:pt idx="9">
                  <c:v>0.24448111792880314</c:v>
                </c:pt>
                <c:pt idx="10">
                  <c:v>0.28945998763016223</c:v>
                </c:pt>
                <c:pt idx="11">
                  <c:v>0.3390009087536418</c:v>
                </c:pt>
                <c:pt idx="12">
                  <c:v>0.39233893587318025</c:v>
                </c:pt>
                <c:pt idx="13">
                  <c:v>0.44837645268903953</c:v>
                </c:pt>
                <c:pt idx="14">
                  <c:v>0.505756208411145</c:v>
                </c:pt>
                <c:pt idx="15">
                  <c:v>0.5629847281035959</c:v>
                </c:pt>
                <c:pt idx="16">
                  <c:v>0.618584122089031</c:v>
                </c:pt>
                <c:pt idx="17">
                  <c:v>0.671240580815832</c:v>
                </c:pt>
                <c:pt idx="18">
                  <c:v>0.7199190059471522</c:v>
                </c:pt>
                <c:pt idx="19">
                  <c:v>0.7639246991448388</c:v>
                </c:pt>
                <c:pt idx="20">
                  <c:v>0.8029091701538161</c:v>
                </c:pt>
                <c:pt idx="21">
                  <c:v>0.8368309660028949</c:v>
                </c:pt>
                <c:pt idx="22">
                  <c:v>0.8658895824550442</c:v>
                </c:pt>
                <c:pt idx="23">
                  <c:v>0.890450638722925</c:v>
                </c:pt>
                <c:pt idx="24">
                  <c:v>0.9109760314653454</c:v>
                </c:pt>
                <c:pt idx="25">
                  <c:v>0.9279668414961576</c:v>
                </c:pt>
                <c:pt idx="26">
                  <c:v>0.941921585804736</c:v>
                </c:pt>
                <c:pt idx="27">
                  <c:v>0.953308946947088</c:v>
                </c:pt>
                <c:pt idx="28">
                  <c:v>0.9625523674635554</c:v>
                </c:pt>
                <c:pt idx="29">
                  <c:v>0.970023410840484</c:v>
                </c:pt>
                <c:pt idx="30">
                  <c:v>0.9760410337244224</c:v>
                </c:pt>
                <c:pt idx="31">
                  <c:v>0.9808744720758243</c:v>
                </c:pt>
                <c:pt idx="32">
                  <c:v>0.9847480584168223</c:v>
                </c:pt>
                <c:pt idx="33">
                  <c:v>0.9878468289598467</c:v>
                </c:pt>
                <c:pt idx="34">
                  <c:v>0.9903222028265891</c:v>
                </c:pt>
                <c:pt idx="35">
                  <c:v>0.9922973206599931</c:v>
                </c:pt>
                <c:pt idx="36">
                  <c:v>0.9938718359347176</c:v>
                </c:pt>
                <c:pt idx="37">
                  <c:v>0.9951260832183855</c:v>
                </c:pt>
                <c:pt idx="38">
                  <c:v>0.9961246255063749</c:v>
                </c:pt>
                <c:pt idx="39">
                  <c:v>0.9969192250721745</c:v>
                </c:pt>
                <c:pt idx="40">
                  <c:v>0.9975513019253106</c:v>
                </c:pt>
                <c:pt idx="41">
                  <c:v>0.9980539498955291</c:v>
                </c:pt>
                <c:pt idx="42">
                  <c:v>0.9984535785043996</c:v>
                </c:pt>
                <c:pt idx="43">
                  <c:v>0.998771242930637</c:v>
                </c:pt>
                <c:pt idx="44">
                  <c:v>0.9990237168392871</c:v>
                </c:pt>
                <c:pt idx="45">
                  <c:v>0.9992243549755851</c:v>
                </c:pt>
                <c:pt idx="46">
                  <c:v>0.9993837849532564</c:v>
                </c:pt>
                <c:pt idx="47">
                  <c:v>0.9995104609464912</c:v>
                </c:pt>
                <c:pt idx="48">
                  <c:v>0.9996111061522691</c:v>
                </c:pt>
                <c:pt idx="49">
                  <c:v>0.9996910659265043</c:v>
                </c:pt>
                <c:pt idx="50">
                  <c:v>0.9997545893496026</c:v>
                </c:pt>
                <c:pt idx="51">
                  <c:v>0.9998050535515521</c:v>
                </c:pt>
                <c:pt idx="52">
                  <c:v>0.9998451423227231</c:v>
                </c:pt>
                <c:pt idx="53">
                  <c:v>0.9998769882566694</c:v>
                </c:pt>
                <c:pt idx="54">
                  <c:v>0.9999022858268971</c:v>
                </c:pt>
                <c:pt idx="55">
                  <c:v>0.9999223813134653</c:v>
                </c:pt>
                <c:pt idx="56">
                  <c:v>0.9999383443014734</c:v>
                </c:pt>
                <c:pt idx="57">
                  <c:v>0.9999510245167786</c:v>
                </c:pt>
                <c:pt idx="58">
                  <c:v>0.9999610969990029</c:v>
                </c:pt>
                <c:pt idx="59">
                  <c:v>0.9999690980006379</c:v>
                </c:pt>
                <c:pt idx="60">
                  <c:v>0.9999754535133879</c:v>
                </c:pt>
                <c:pt idx="61">
                  <c:v>0.9999805019341844</c:v>
                </c:pt>
                <c:pt idx="62">
                  <c:v>0.9999845120736904</c:v>
                </c:pt>
                <c:pt idx="63">
                  <c:v>0.9999876974636462</c:v>
                </c:pt>
                <c:pt idx="64">
                  <c:v>0.9999902277232887</c:v>
                </c:pt>
                <c:pt idx="65">
                  <c:v>0.9999922375890893</c:v>
                </c:pt>
                <c:pt idx="66">
                  <c:v>0.9999938340880001</c:v>
                </c:pt>
                <c:pt idx="67">
                  <c:v>0.9999951022357946</c:v>
                </c:pt>
                <c:pt idx="68">
                  <c:v>0.9999961095636857</c:v>
                </c:pt>
                <c:pt idx="69">
                  <c:v>0.9999969097141175</c:v>
                </c:pt>
                <c:pt idx="70">
                  <c:v>0.9999975452971098</c:v>
                </c:pt>
                <c:pt idx="71">
                  <c:v>0.9999980501592022</c:v>
                </c:pt>
                <c:pt idx="72">
                  <c:v>0.9999984511857799</c:v>
                </c:pt>
                <c:pt idx="73">
                  <c:v>0.9999987697327427</c:v>
                </c:pt>
                <c:pt idx="74">
                  <c:v>0.999999022763734</c:v>
                </c:pt>
                <c:pt idx="75">
                  <c:v>0.999999223753486</c:v>
                </c:pt>
                <c:pt idx="76">
                  <c:v>0.9999993834053783</c:v>
                </c:pt>
                <c:pt idx="77">
                  <c:v>0.9999995102214205</c:v>
                </c:pt>
                <c:pt idx="78">
                  <c:v>0.9999996109550063</c:v>
                </c:pt>
                <c:pt idx="79">
                  <c:v>0.9999996909705522</c:v>
                </c:pt>
                <c:pt idx="80">
                  <c:v>0.9999997545291687</c:v>
                </c:pt>
                <c:pt idx="81">
                  <c:v>0.9999998050155781</c:v>
                </c:pt>
                <c:pt idx="82">
                  <c:v>0.999999845118362</c:v>
                </c:pt>
                <c:pt idx="83">
                  <c:v>0.9999998769731381</c:v>
                </c:pt>
                <c:pt idx="84">
                  <c:v>0.9999999022762874</c:v>
                </c:pt>
                <c:pt idx="85">
                  <c:v>0.9999999223752943</c:v>
                </c:pt>
                <c:pt idx="86">
                  <c:v>0.9999999383405035</c:v>
                </c:pt>
                <c:pt idx="87">
                  <c:v>0.9999999510221205</c:v>
                </c:pt>
                <c:pt idx="88">
                  <c:v>0.9999999610954869</c:v>
                </c:pt>
                <c:pt idx="89">
                  <c:v>0.9999999690970467</c:v>
                </c:pt>
                <c:pt idx="90">
                  <c:v>0.9999999754529114</c:v>
                </c:pt>
                <c:pt idx="91">
                  <c:v>0.9999999805015544</c:v>
                </c:pt>
                <c:pt idx="92">
                  <c:v>0.9999999845118341</c:v>
                </c:pt>
                <c:pt idx="93">
                  <c:v>0.9999999876973125</c:v>
                </c:pt>
                <c:pt idx="94">
                  <c:v>0.9999999902276279</c:v>
                </c:pt>
                <c:pt idx="95">
                  <c:v>0.9999999922375289</c:v>
                </c:pt>
                <c:pt idx="96">
                  <c:v>0.9999999938340499</c:v>
                </c:pt>
                <c:pt idx="97">
                  <c:v>0.9999999951022119</c:v>
                </c:pt>
                <c:pt idx="98">
                  <c:v>0.9999999961095486</c:v>
                </c:pt>
                <c:pt idx="99">
                  <c:v>0.9999999969097046</c:v>
                </c:pt>
                <c:pt idx="100">
                  <c:v>0.999999997545291</c:v>
                </c:pt>
                <c:pt idx="101">
                  <c:v>0.9999999980501555</c:v>
                </c:pt>
                <c:pt idx="102">
                  <c:v>0.9999999984511834</c:v>
                </c:pt>
                <c:pt idx="103">
                  <c:v>0.9999999987697312</c:v>
                </c:pt>
                <c:pt idx="104">
                  <c:v>0.9999999990227628</c:v>
                </c:pt>
                <c:pt idx="105">
                  <c:v>0.9999999992237529</c:v>
                </c:pt>
                <c:pt idx="106">
                  <c:v>0.999999999383405</c:v>
                </c:pt>
                <c:pt idx="107">
                  <c:v>0.9999999995102212</c:v>
                </c:pt>
                <c:pt idx="108">
                  <c:v>0.9999999996109549</c:v>
                </c:pt>
                <c:pt idx="109">
                  <c:v>0.9999999996909704</c:v>
                </c:pt>
                <c:pt idx="110">
                  <c:v>0.9999999997545291</c:v>
                </c:pt>
                <c:pt idx="111">
                  <c:v>0.9999999998050155</c:v>
                </c:pt>
                <c:pt idx="112">
                  <c:v>0.9999999998451184</c:v>
                </c:pt>
                <c:pt idx="113">
                  <c:v>0.9999999998769731</c:v>
                </c:pt>
                <c:pt idx="114">
                  <c:v>0.9999999999022763</c:v>
                </c:pt>
                <c:pt idx="115">
                  <c:v>0.9999999999223753</c:v>
                </c:pt>
                <c:pt idx="116">
                  <c:v>0.9999999999383405</c:v>
                </c:pt>
                <c:pt idx="117">
                  <c:v>0.9999999999510221</c:v>
                </c:pt>
                <c:pt idx="118">
                  <c:v>0.9999999999610956</c:v>
                </c:pt>
                <c:pt idx="119">
                  <c:v>0.999999999969097</c:v>
                </c:pt>
                <c:pt idx="120">
                  <c:v>0.999999999975453</c:v>
                </c:pt>
                <c:pt idx="121">
                  <c:v>0.9999999999805015</c:v>
                </c:pt>
                <c:pt idx="122">
                  <c:v>0.9999999999845117</c:v>
                </c:pt>
                <c:pt idx="123">
                  <c:v>0.9999999999876973</c:v>
                </c:pt>
                <c:pt idx="124">
                  <c:v>0.9999999999902277</c:v>
                </c:pt>
                <c:pt idx="125">
                  <c:v>0.9999999999922375</c:v>
                </c:pt>
                <c:pt idx="126">
                  <c:v>0.999999999993834</c:v>
                </c:pt>
                <c:pt idx="127">
                  <c:v>0.9999999999951021</c:v>
                </c:pt>
                <c:pt idx="128">
                  <c:v>0.9999999999961094</c:v>
                </c:pt>
                <c:pt idx="129">
                  <c:v>0.9999999999969097</c:v>
                </c:pt>
                <c:pt idx="130">
                  <c:v>0.9999999999975452</c:v>
                </c:pt>
                <c:pt idx="131">
                  <c:v>0.9999999999980502</c:v>
                </c:pt>
                <c:pt idx="132">
                  <c:v>0.9999999999984512</c:v>
                </c:pt>
                <c:pt idx="133">
                  <c:v>0.9999999999987698</c:v>
                </c:pt>
                <c:pt idx="134">
                  <c:v>0.9999999999990228</c:v>
                </c:pt>
                <c:pt idx="135">
                  <c:v>0.9999999999992238</c:v>
                </c:pt>
                <c:pt idx="136">
                  <c:v>0.9999999999993834</c:v>
                </c:pt>
                <c:pt idx="137">
                  <c:v>0.9999999999995103</c:v>
                </c:pt>
                <c:pt idx="138">
                  <c:v>0.999999999999611</c:v>
                </c:pt>
                <c:pt idx="139">
                  <c:v>0.999999999999691</c:v>
                </c:pt>
                <c:pt idx="140">
                  <c:v>0.9999999999997545</c:v>
                </c:pt>
              </c:numCache>
            </c:numRef>
          </c:yVal>
          <c:smooth val="1"/>
        </c:ser>
        <c:axId val="59022160"/>
        <c:axId val="61437393"/>
      </c:scatterChart>
      <c:valAx>
        <c:axId val="59022160"/>
        <c:scaling>
          <c:orientation val="minMax"/>
          <c:max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1437393"/>
        <c:crosses val="autoZero"/>
        <c:crossBetween val="midCat"/>
        <c:dispUnits/>
        <c:majorUnit val="2"/>
        <c:minorUnit val="0.5"/>
      </c:valAx>
      <c:valAx>
        <c:axId val="6143739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9022160"/>
        <c:crosses val="autoZero"/>
        <c:crossBetween val="midCat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55"/>
          <c:y val="0.33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2725"/>
          <c:w val="0.9035"/>
          <c:h val="0.9155"/>
        </c:manualLayout>
      </c:layout>
      <c:scatterChart>
        <c:scatterStyle val="smooth"/>
        <c:varyColors val="0"/>
        <c:ser>
          <c:idx val="0"/>
          <c:order val="0"/>
          <c:tx>
            <c:strRef>
              <c:f>DataMono!$P$13</c:f>
              <c:strCache>
                <c:ptCount val="1"/>
                <c:pt idx="0">
                  <c:v>pH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DataMono!$O$14:$O$154</c:f>
              <c:numCache>
                <c:ptCount val="14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1.9249067619354239</c:v>
                </c:pt>
                <c:pt idx="15">
                  <c:v>4.686821089431355</c:v>
                </c:pt>
                <c:pt idx="16">
                  <c:v>7.340928982898716</c:v>
                </c:pt>
                <c:pt idx="17">
                  <c:v>9.831263730207782</c:v>
                </c:pt>
                <c:pt idx="18">
                  <c:v>12.115555952552063</c:v>
                </c:pt>
                <c:pt idx="19">
                  <c:v>14.167252527259466</c:v>
                </c:pt>
                <c:pt idx="20">
                  <c:v>15.975208412959235</c:v>
                </c:pt>
                <c:pt idx="21">
                  <c:v>17.54157660583766</c:v>
                </c:pt>
                <c:pt idx="22">
                  <c:v>18.878681900921865</c:v>
                </c:pt>
                <c:pt idx="23">
                  <c:v>20.00564071234671</c:v>
                </c:pt>
                <c:pt idx="24">
                  <c:v>20.945286006553705</c:v>
                </c:pt>
                <c:pt idx="25">
                  <c:v>21.721701121854373</c:v>
                </c:pt>
                <c:pt idx="26">
                  <c:v>22.35844918768496</c:v>
                </c:pt>
                <c:pt idx="27">
                  <c:v>22.877443096599634</c:v>
                </c:pt>
                <c:pt idx="28">
                  <c:v>23.298332210362023</c:v>
                </c:pt>
                <c:pt idx="29">
                  <c:v>23.63826578702671</c:v>
                </c:pt>
                <c:pt idx="30">
                  <c:v>23.911906780199754</c:v>
                </c:pt>
                <c:pt idx="31">
                  <c:v>24.131595671491677</c:v>
                </c:pt>
                <c:pt idx="32">
                  <c:v>24.30759159766353</c:v>
                </c:pt>
                <c:pt idx="33">
                  <c:v>24.4483419567349</c:v>
                </c:pt>
                <c:pt idx="34">
                  <c:v>24.56075018285577</c:v>
                </c:pt>
                <c:pt idx="35">
                  <c:v>24.65042460365865</c:v>
                </c:pt>
                <c:pt idx="36">
                  <c:v>24.721900151822354</c:v>
                </c:pt>
                <c:pt idx="37">
                  <c:v>24.77883028126471</c:v>
                </c:pt>
                <c:pt idx="38">
                  <c:v>24.82414971339536</c:v>
                </c:pt>
                <c:pt idx="39">
                  <c:v>24.860210380524286</c:v>
                </c:pt>
                <c:pt idx="40">
                  <c:v>24.88889370431734</c:v>
                </c:pt>
                <c:pt idx="41">
                  <c:v>24.911702535656108</c:v>
                </c:pt>
                <c:pt idx="42">
                  <c:v>24.929835945045234</c:v>
                </c:pt>
                <c:pt idx="43">
                  <c:v>24.944249752548735</c:v>
                </c:pt>
                <c:pt idx="44">
                  <c:v>24.955705321966505</c:v>
                </c:pt>
                <c:pt idx="45">
                  <c:v>24.964808772534635</c:v>
                </c:pt>
                <c:pt idx="46">
                  <c:v>24.97204241324443</c:v>
                </c:pt>
                <c:pt idx="47">
                  <c:v>24.977789894068472</c:v>
                </c:pt>
                <c:pt idx="48">
                  <c:v>24.982356299549846</c:v>
                </c:pt>
                <c:pt idx="49">
                  <c:v>24.985984182643282</c:v>
                </c:pt>
                <c:pt idx="50">
                  <c:v>24.98886634699403</c:v>
                </c:pt>
                <c:pt idx="51">
                  <c:v>24.991156029468097</c:v>
                </c:pt>
                <c:pt idx="52">
                  <c:v>24.99297500692803</c:v>
                </c:pt>
                <c:pt idx="53">
                  <c:v>24.994420047428523</c:v>
                </c:pt>
                <c:pt idx="54">
                  <c:v>24.99556804209097</c:v>
                </c:pt>
                <c:pt idx="55">
                  <c:v>24.996480086343514</c:v>
                </c:pt>
                <c:pt idx="56">
                  <c:v>24.997204724959786</c:v>
                </c:pt>
                <c:pt idx="57">
                  <c:v>24.997780531871125</c:v>
                </c:pt>
                <c:pt idx="58">
                  <c:v>24.998238160977667</c:v>
                </c:pt>
                <c:pt idx="59">
                  <c:v>24.998601976440256</c:v>
                </c:pt>
                <c:pt idx="60">
                  <c:v>24.998891348810343</c:v>
                </c:pt>
                <c:pt idx="61">
                  <c:v>24.999121685730426</c:v>
                </c:pt>
                <c:pt idx="62">
                  <c:v>24.999305251909433</c:v>
                </c:pt>
                <c:pt idx="63">
                  <c:v>24.99945182192394</c:v>
                </c:pt>
                <c:pt idx="64">
                  <c:v>24.999569200535927</c:v>
                </c:pt>
                <c:pt idx="65">
                  <c:v>24.999663638189826</c:v>
                </c:pt>
                <c:pt idx="66">
                  <c:v>24.999740163786193</c:v>
                </c:pt>
                <c:pt idx="67">
                  <c:v>24.999802852435348</c:v>
                </c:pt>
                <c:pt idx="68">
                  <c:v>24.99985504243802</c:v>
                </c:pt>
                <c:pt idx="69">
                  <c:v>24.999899513040766</c:v>
                </c:pt>
                <c:pt idx="70">
                  <c:v>24.99993863242775</c:v>
                </c:pt>
                <c:pt idx="71">
                  <c:v>24.999974483827057</c:v>
                </c:pt>
                <c:pt idx="72">
                  <c:v>25.000008976445457</c:v>
                </c:pt>
                <c:pt idx="73">
                  <c:v>25.000043947138295</c:v>
                </c:pt>
                <c:pt idx="74">
                  <c:v>25.000081258228157</c:v>
                </c:pt>
                <c:pt idx="75">
                  <c:v>25.00012289668163</c:v>
                </c:pt>
                <c:pt idx="76">
                  <c:v>25.000171079925682</c:v>
                </c:pt>
                <c:pt idx="77">
                  <c:v>25.000228373939766</c:v>
                </c:pt>
                <c:pt idx="78">
                  <c:v>25.000297829913414</c:v>
                </c:pt>
                <c:pt idx="79">
                  <c:v>25.000383146749318</c:v>
                </c:pt>
                <c:pt idx="80">
                  <c:v>25.000488868069006</c:v>
                </c:pt>
                <c:pt idx="81">
                  <c:v>25.000620624218072</c:v>
                </c:pt>
                <c:pt idx="82">
                  <c:v>25.00078543216726</c:v>
                </c:pt>
                <c:pt idx="83">
                  <c:v>25.00099206929443</c:v>
                </c:pt>
                <c:pt idx="84">
                  <c:v>25.001251540974554</c:v>
                </c:pt>
                <c:pt idx="85">
                  <c:v>25.00157766691393</c:v>
                </c:pt>
                <c:pt idx="86">
                  <c:v>25.001987817508645</c:v>
                </c:pt>
                <c:pt idx="87">
                  <c:v>25.002503839529275</c:v>
                </c:pt>
                <c:pt idx="88">
                  <c:v>25.00315322056777</c:v>
                </c:pt>
                <c:pt idx="89">
                  <c:v>25.003970554479448</c:v>
                </c:pt>
                <c:pt idx="90">
                  <c:v>25.004999386211413</c:v>
                </c:pt>
                <c:pt idx="91">
                  <c:v>25.006294534818696</c:v>
                </c:pt>
                <c:pt idx="92">
                  <c:v>25.00792501926039</c:v>
                </c:pt>
                <c:pt idx="93">
                  <c:v>25.009977744185726</c:v>
                </c:pt>
                <c:pt idx="94">
                  <c:v>25.01256214421261</c:v>
                </c:pt>
                <c:pt idx="95">
                  <c:v>25.015816037545385</c:v>
                </c:pt>
                <c:pt idx="96">
                  <c:v>25.01991300624515</c:v>
                </c:pt>
                <c:pt idx="97">
                  <c:v>25.025071705042013</c:v>
                </c:pt>
                <c:pt idx="98">
                  <c:v>25.031567608482455</c:v>
                </c:pt>
                <c:pt idx="99">
                  <c:v>25.039747844317528</c:v>
                </c:pt>
                <c:pt idx="100">
                  <c:v>25.05004993852074</c:v>
                </c:pt>
                <c:pt idx="101">
                  <c:v>25.06302552651404</c:v>
                </c:pt>
                <c:pt idx="102">
                  <c:v>25.079370382884203</c:v>
                </c:pt>
                <c:pt idx="103">
                  <c:v>25.099962511313986</c:v>
                </c:pt>
                <c:pt idx="104">
                  <c:v>25.12591055019167</c:v>
                </c:pt>
                <c:pt idx="105">
                  <c:v>25.1586154337835</c:v>
                </c:pt>
                <c:pt idx="106">
                  <c:v>25.199849171132804</c:v>
                </c:pt>
                <c:pt idx="107">
                  <c:v>25.25185586398</c:v>
                </c:pt>
                <c:pt idx="108">
                  <c:v>25.317481829459528</c:v>
                </c:pt>
                <c:pt idx="109">
                  <c:v>25.400344149910154</c:v>
                </c:pt>
                <c:pt idx="110">
                  <c:v>25.505050493750197</c:v>
                </c:pt>
                <c:pt idx="111">
                  <c:v>25.637488197920977</c:v>
                </c:pt>
                <c:pt idx="112">
                  <c:v>25.80520828037366</c:v>
                </c:pt>
                <c:pt idx="113">
                  <c:v>26.017941760180978</c:v>
                </c:pt>
                <c:pt idx="114">
                  <c:v>26.288303943216043</c:v>
                </c:pt>
                <c:pt idx="115">
                  <c:v>26.632771597995703</c:v>
                </c:pt>
                <c:pt idx="116">
                  <c:v>27.073066097773363</c:v>
                </c:pt>
                <c:pt idx="117">
                  <c:v>27.638157238695026</c:v>
                </c:pt>
                <c:pt idx="118">
                  <c:v>28.367245551735962</c:v>
                </c:pt>
                <c:pt idx="119">
                  <c:v>29.314341498842104</c:v>
                </c:pt>
                <c:pt idx="120">
                  <c:v>30.555555554256053</c:v>
                </c:pt>
                <c:pt idx="121">
                  <c:v>32.20120506295851</c:v>
                </c:pt>
                <c:pt idx="122">
                  <c:v>34.41695232488738</c:v>
                </c:pt>
                <c:pt idx="123">
                  <c:v>37.46300874153409</c:v>
                </c:pt>
                <c:pt idx="124">
                  <c:v>41.772491552326535</c:v>
                </c:pt>
                <c:pt idx="125">
                  <c:v>48.12376477808911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</c:numCache>
            </c:numRef>
          </c:xVal>
          <c:yVal>
            <c:numRef>
              <c:f>DataMono!$P$14:$P$154</c:f>
              <c:numCach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DataMono!$S$13</c:f>
              <c:strCache>
                <c:ptCount val="1"/>
                <c:pt idx="0">
                  <c:v>slope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DataMono!$R$14:$R$154</c:f>
              <c:numCache>
                <c:ptCount val="14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3.3058639256833895</c:v>
                </c:pt>
                <c:pt idx="15">
                  <c:v>6.013875036165036</c:v>
                </c:pt>
                <c:pt idx="16">
                  <c:v>8.586096356553249</c:v>
                </c:pt>
                <c:pt idx="17">
                  <c:v>10.973409841379922</c:v>
                </c:pt>
                <c:pt idx="18">
                  <c:v>13.141404239905764</c:v>
                </c:pt>
                <c:pt idx="19">
                  <c:v>15.07123047010935</c:v>
                </c:pt>
                <c:pt idx="20">
                  <c:v>16.758392509398448</c:v>
                </c:pt>
                <c:pt idx="21">
                  <c:v>18.210129253379762</c:v>
                </c:pt>
                <c:pt idx="22">
                  <c:v>19.44216130663429</c:v>
                </c:pt>
                <c:pt idx="23">
                  <c:v>20.47546335945021</c:v>
                </c:pt>
                <c:pt idx="24">
                  <c:v>21.33349356420404</c:v>
                </c:pt>
                <c:pt idx="25">
                  <c:v>22.040075154769667</c:v>
                </c:pt>
                <c:pt idx="26">
                  <c:v>22.617946142142298</c:v>
                </c:pt>
                <c:pt idx="27">
                  <c:v>23.087887653480827</c:v>
                </c:pt>
                <c:pt idx="28">
                  <c:v>23.468298998694365</c:v>
                </c:pt>
                <c:pt idx="29">
                  <c:v>23.775086283613234</c:v>
                </c:pt>
                <c:pt idx="30">
                  <c:v>24.021751225845716</c:v>
                </c:pt>
                <c:pt idx="31">
                  <c:v>24.219593634577606</c:v>
                </c:pt>
                <c:pt idx="32">
                  <c:v>24.377966777199216</c:v>
                </c:pt>
                <c:pt idx="33">
                  <c:v>24.504546069795335</c:v>
                </c:pt>
                <c:pt idx="34">
                  <c:v>24.60558739325721</c:v>
                </c:pt>
                <c:pt idx="35">
                  <c:v>24.6861623777405</c:v>
                </c:pt>
                <c:pt idx="36">
                  <c:v>24.750365216543532</c:v>
                </c:pt>
                <c:pt idx="37">
                  <c:v>24.801489997330037</c:v>
                </c:pt>
                <c:pt idx="38">
                  <c:v>24.842180046959825</c:v>
                </c:pt>
                <c:pt idx="39">
                  <c:v>24.874552042420813</c:v>
                </c:pt>
                <c:pt idx="40">
                  <c:v>24.900298119986722</c:v>
                </c:pt>
                <c:pt idx="41">
                  <c:v>24.920769240350673</c:v>
                </c:pt>
                <c:pt idx="42">
                  <c:v>24.937042848796985</c:v>
                </c:pt>
                <c:pt idx="43">
                  <c:v>24.94997753725762</c:v>
                </c:pt>
                <c:pt idx="44">
                  <c:v>24.960257047250572</c:v>
                </c:pt>
                <c:pt idx="45">
                  <c:v>24.96842559288953</c:v>
                </c:pt>
                <c:pt idx="46">
                  <c:v>24.97491615365645</c:v>
                </c:pt>
                <c:pt idx="47">
                  <c:v>24.980073096809157</c:v>
                </c:pt>
                <c:pt idx="48">
                  <c:v>24.984170241096564</c:v>
                </c:pt>
                <c:pt idx="49">
                  <c:v>24.987425264818654</c:v>
                </c:pt>
                <c:pt idx="50">
                  <c:v>24.990011188231065</c:v>
                </c:pt>
                <c:pt idx="51">
                  <c:v>24.992065518198064</c:v>
                </c:pt>
                <c:pt idx="52">
                  <c:v>24.993697527178277</c:v>
                </c:pt>
                <c:pt idx="53">
                  <c:v>24.994994044759746</c:v>
                </c:pt>
                <c:pt idx="54">
                  <c:v>24.99602406421724</c:v>
                </c:pt>
                <c:pt idx="55">
                  <c:v>24.99684240565165</c:v>
                </c:pt>
                <c:pt idx="56">
                  <c:v>24.997492628415458</c:v>
                </c:pt>
                <c:pt idx="57">
                  <c:v>24.998009346424396</c:v>
                </c:pt>
                <c:pt idx="58">
                  <c:v>24.99842006870896</c:v>
                </c:pt>
                <c:pt idx="59">
                  <c:v>24.9987466626253</c:v>
                </c:pt>
                <c:pt idx="60">
                  <c:v>24.999006517270384</c:v>
                </c:pt>
                <c:pt idx="61">
                  <c:v>24.99921346881993</c:v>
                </c:pt>
                <c:pt idx="62">
                  <c:v>24.999378536916687</c:v>
                </c:pt>
                <c:pt idx="63">
                  <c:v>24.999510511229936</c:v>
                </c:pt>
                <c:pt idx="64">
                  <c:v>24.999616419362876</c:v>
                </c:pt>
                <c:pt idx="65">
                  <c:v>24.999701900988008</c:v>
                </c:pt>
                <c:pt idx="66">
                  <c:v>24.99977150811077</c:v>
                </c:pt>
                <c:pt idx="67">
                  <c:v>24.999828947436683</c:v>
                </c:pt>
                <c:pt idx="68">
                  <c:v>24.999877277739394</c:v>
                </c:pt>
                <c:pt idx="69">
                  <c:v>24.999919072734258</c:v>
                </c:pt>
                <c:pt idx="70">
                  <c:v>24.9999565581274</c:v>
                </c:pt>
                <c:pt idx="71">
                  <c:v>24.99999173013626</c:v>
                </c:pt>
                <c:pt idx="72">
                  <c:v>25.000026461791876</c:v>
                </c:pt>
                <c:pt idx="73">
                  <c:v>25.000062602683226</c:v>
                </c:pt>
                <c:pt idx="74">
                  <c:v>25.000102077454894</c:v>
                </c:pt>
                <c:pt idx="75">
                  <c:v>25.000146988303655</c:v>
                </c:pt>
                <c:pt idx="76">
                  <c:v>25.000199726932724</c:v>
                </c:pt>
                <c:pt idx="77">
                  <c:v>25.000263101926592</c:v>
                </c:pt>
                <c:pt idx="78">
                  <c:v>25.000340488331368</c:v>
                </c:pt>
                <c:pt idx="79">
                  <c:v>25.000436007409164</c:v>
                </c:pt>
                <c:pt idx="80">
                  <c:v>25.00055474614354</c:v>
                </c:pt>
                <c:pt idx="81">
                  <c:v>25.000703028192667</c:v>
                </c:pt>
                <c:pt idx="82">
                  <c:v>25.000888750730844</c:v>
                </c:pt>
                <c:pt idx="83">
                  <c:v>25.001121805134492</c:v>
                </c:pt>
                <c:pt idx="84">
                  <c:v>25.00141460394424</c:v>
                </c:pt>
                <c:pt idx="85">
                  <c:v>25.00178274221129</c:v>
                </c:pt>
                <c:pt idx="86">
                  <c:v>25.00224582851896</c:v>
                </c:pt>
                <c:pt idx="87">
                  <c:v>25.002828530048525</c:v>
                </c:pt>
                <c:pt idx="88">
                  <c:v>25.00356188752361</c:v>
                </c:pt>
                <c:pt idx="89">
                  <c:v>25.00448497034543</c:v>
                </c:pt>
                <c:pt idx="90">
                  <c:v>25.005646960515055</c:v>
                </c:pt>
                <c:pt idx="91">
                  <c:v>25.007109777039545</c:v>
                </c:pt>
                <c:pt idx="92">
                  <c:v>25.008951381723058</c:v>
                </c:pt>
                <c:pt idx="93">
                  <c:v>25.011269944199167</c:v>
                </c:pt>
                <c:pt idx="94">
                  <c:v>25.014189090878997</c:v>
                </c:pt>
                <c:pt idx="95">
                  <c:v>25.01786452189527</c:v>
                </c:pt>
                <c:pt idx="96">
                  <c:v>25.022492355643582</c:v>
                </c:pt>
                <c:pt idx="97">
                  <c:v>25.028319656762235</c:v>
                </c:pt>
                <c:pt idx="98">
                  <c:v>25.03565772639999</c:v>
                </c:pt>
                <c:pt idx="99">
                  <c:v>25.044898891419134</c:v>
                </c:pt>
                <c:pt idx="100">
                  <c:v>25.05653773251739</c:v>
                </c:pt>
                <c:pt idx="101">
                  <c:v>25.071197954699123</c:v>
                </c:pt>
                <c:pt idx="102">
                  <c:v>25.089666447099095</c:v>
                </c:pt>
                <c:pt idx="103">
                  <c:v>25.112936530752826</c:v>
                </c:pt>
                <c:pt idx="104">
                  <c:v>25.142262991987586</c:v>
                </c:pt>
                <c:pt idx="105">
                  <c:v>25.179232302458153</c:v>
                </c:pt>
                <c:pt idx="106">
                  <c:v>25.225852517556405</c:v>
                </c:pt>
                <c:pt idx="107">
                  <c:v>25.284668846719764</c:v>
                </c:pt>
                <c:pt idx="108">
                  <c:v>25.35891298968484</c:v>
                </c:pt>
                <c:pt idx="109">
                  <c:v>25.452697321830176</c:v>
                </c:pt>
                <c:pt idx="110">
                  <c:v>25.57126934583559</c:v>
                </c:pt>
                <c:pt idx="111">
                  <c:v>25.721348239147318</c:v>
                </c:pt>
                <c:pt idx="112">
                  <c:v>25.91157502027732</c:v>
                </c:pt>
                <c:pt idx="113">
                  <c:v>26.153122851698512</c:v>
                </c:pt>
                <c:pt idx="114">
                  <c:v>26.460537770605875</c:v>
                </c:pt>
                <c:pt idx="115">
                  <c:v>26.85291884788453</c:v>
                </c:pt>
                <c:pt idx="116">
                  <c:v>27.355611668234197</c:v>
                </c:pt>
                <c:pt idx="117">
                  <c:v>28.002701395215496</c:v>
                </c:pt>
                <c:pt idx="118">
                  <c:v>28.840793525289033</c:v>
                </c:pt>
                <c:pt idx="119">
                  <c:v>29.93494852654908</c:v>
                </c:pt>
                <c:pt idx="120">
                  <c:v>31.37838030860728</c:v>
                </c:pt>
                <c:pt idx="121">
                  <c:v>33.30907869392294</c:v>
                </c:pt>
                <c:pt idx="122">
                  <c:v>35.939980533210736</c:v>
                </c:pt>
                <c:pt idx="123">
                  <c:v>39.61775014693031</c:v>
                </c:pt>
                <c:pt idx="124">
                  <c:v>44.94812816520782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</c:numCache>
            </c:numRef>
          </c:xVal>
          <c:yVal>
            <c:numRef>
              <c:f>DataMono!$S$14:$S$154</c:f>
              <c:numCach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</c:numCache>
            </c:numRef>
          </c:yVal>
          <c:smooth val="1"/>
        </c:ser>
        <c:ser>
          <c:idx val="2"/>
          <c:order val="2"/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Monoprotic!$M$3:$M$4</c:f>
              <c:numCache/>
            </c:numRef>
          </c:xVal>
          <c:yVal>
            <c:numRef>
              <c:f>Monoprotic!$N$3:$N$4</c:f>
              <c:numCache/>
            </c:numRef>
          </c:yVal>
          <c:smooth val="1"/>
        </c:ser>
        <c:ser>
          <c:idx val="3"/>
          <c:order val="3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Monoprotic!$M$5:$M$6</c:f>
              <c:numCache/>
            </c:numRef>
          </c:xVal>
          <c:yVal>
            <c:numRef>
              <c:f>Monoprotic!$N$5:$N$6</c:f>
              <c:numCache/>
            </c:numRef>
          </c:yVal>
          <c:smooth val="1"/>
        </c:ser>
        <c:axId val="16065626"/>
        <c:axId val="10372907"/>
      </c:scatterChart>
      <c:valAx>
        <c:axId val="16065626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Volume KOH (ml)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out"/>
        <c:tickLblPos val="nextTo"/>
        <c:crossAx val="10372907"/>
        <c:crosses val="autoZero"/>
        <c:crossBetween val="midCat"/>
        <c:dispUnits/>
        <c:majorUnit val="5"/>
        <c:minorUnit val="1"/>
      </c:valAx>
      <c:valAx>
        <c:axId val="10372907"/>
        <c:scaling>
          <c:orientation val="minMax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out"/>
        <c:tickLblPos val="nextTo"/>
        <c:crossAx val="1606562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4"/>
          <c:order val="0"/>
          <c:tx>
            <c:strRef>
              <c:f>DataPoly!$D$13</c:f>
              <c:strCache>
                <c:ptCount val="1"/>
                <c:pt idx="0">
                  <c:v>alpha0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DataPoly!$A$14:$A$154</c:f>
              <c:numCach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</c:numCache>
            </c:numRef>
          </c:xVal>
          <c:yVal>
            <c:numRef>
              <c:f>DataPoly!$D$14:$D$154</c:f>
              <c:numCache>
                <c:ptCount val="141"/>
                <c:pt idx="0">
                  <c:v>0.9998851978187813</c:v>
                </c:pt>
                <c:pt idx="1">
                  <c:v>0.9998554769126722</c:v>
                </c:pt>
                <c:pt idx="2">
                  <c:v>0.9998180630209178</c:v>
                </c:pt>
                <c:pt idx="3">
                  <c:v>0.9997709657029598</c:v>
                </c:pt>
                <c:pt idx="4">
                  <c:v>0.9997116800013073</c:v>
                </c:pt>
                <c:pt idx="5">
                  <c:v>0.9996370537218287</c:v>
                </c:pt>
                <c:pt idx="6">
                  <c:v>0.9995431206425947</c:v>
                </c:pt>
                <c:pt idx="7">
                  <c:v>0.9994248910002612</c:v>
                </c:pt>
                <c:pt idx="8">
                  <c:v>0.9992760884625805</c:v>
                </c:pt>
                <c:pt idx="9">
                  <c:v>0.9990888201587805</c:v>
                </c:pt>
                <c:pt idx="10">
                  <c:v>0.9988531631111418</c:v>
                </c:pt>
                <c:pt idx="11">
                  <c:v>0.9985566464903498</c:v>
                </c:pt>
                <c:pt idx="12">
                  <c:v>0.9981836044071631</c:v>
                </c:pt>
                <c:pt idx="13">
                  <c:v>0.9977143683779156</c:v>
                </c:pt>
                <c:pt idx="14">
                  <c:v>0.9971242621380605</c:v>
                </c:pt>
                <c:pt idx="15">
                  <c:v>0.9963823542076884</c:v>
                </c:pt>
                <c:pt idx="16">
                  <c:v>0.9954499158072166</c:v>
                </c:pt>
                <c:pt idx="17">
                  <c:v>0.9942785239774061</c:v>
                </c:pt>
                <c:pt idx="18">
                  <c:v>0.9928077432075395</c:v>
                </c:pt>
                <c:pt idx="19">
                  <c:v>0.9909623154994808</c:v>
                </c:pt>
                <c:pt idx="20">
                  <c:v>0.988648791875888</c:v>
                </c:pt>
                <c:pt idx="21">
                  <c:v>0.9857515530888458</c:v>
                </c:pt>
                <c:pt idx="22">
                  <c:v>0.9821282016469141</c:v>
                </c:pt>
                <c:pt idx="23">
                  <c:v>0.9776043728619629</c:v>
                </c:pt>
                <c:pt idx="24">
                  <c:v>0.9719681255149258</c:v>
                </c:pt>
                <c:pt idx="25">
                  <c:v>0.9649642537122919</c:v>
                </c:pt>
                <c:pt idx="26">
                  <c:v>0.9562891344332031</c:v>
                </c:pt>
                <c:pt idx="27">
                  <c:v>0.9455871119347113</c:v>
                </c:pt>
                <c:pt idx="28">
                  <c:v>0.9324499284189721</c:v>
                </c:pt>
                <c:pt idx="29">
                  <c:v>0.9164213118781007</c:v>
                </c:pt>
                <c:pt idx="30">
                  <c:v>0.8970094273866487</c:v>
                </c:pt>
                <c:pt idx="31">
                  <c:v>0.8737102720998388</c:v>
                </c:pt>
                <c:pt idx="32">
                  <c:v>0.846044879231181</c:v>
                </c:pt>
                <c:pt idx="33">
                  <c:v>0.813611886289363</c:v>
                </c:pt>
                <c:pt idx="34">
                  <c:v>0.7761541077184873</c:v>
                </c:pt>
                <c:pt idx="35">
                  <c:v>0.7336330402611033</c:v>
                </c:pt>
                <c:pt idx="36">
                  <c:v>0.6862993392920503</c:v>
                </c:pt>
                <c:pt idx="37">
                  <c:v>0.6347420899775053</c:v>
                </c:pt>
                <c:pt idx="38">
                  <c:v>0.5798981133160657</c:v>
                </c:pt>
                <c:pt idx="39">
                  <c:v>0.5230074639673608</c:v>
                </c:pt>
                <c:pt idx="40">
                  <c:v>0.4655133892320642</c:v>
                </c:pt>
                <c:pt idx="41">
                  <c:v>0.4089211431971377</c:v>
                </c:pt>
                <c:pt idx="42">
                  <c:v>0.35464366278770687</c:v>
                </c:pt>
                <c:pt idx="43">
                  <c:v>0.3038667071315549</c:v>
                </c:pt>
                <c:pt idx="44">
                  <c:v>0.25745929557765984</c:v>
                </c:pt>
                <c:pt idx="45">
                  <c:v>0.21594057917543802</c:v>
                </c:pt>
                <c:pt idx="46">
                  <c:v>0.1794985101499327</c:v>
                </c:pt>
                <c:pt idx="47">
                  <c:v>0.14804488074843872</c:v>
                </c:pt>
                <c:pt idx="48">
                  <c:v>0.12128784335078358</c:v>
                </c:pt>
                <c:pt idx="49">
                  <c:v>0.09880559214962438</c:v>
                </c:pt>
                <c:pt idx="50">
                  <c:v>0.08011044677497005</c:v>
                </c:pt>
                <c:pt idx="51">
                  <c:v>0.06469833811848966</c:v>
                </c:pt>
                <c:pt idx="52">
                  <c:v>0.052083065101391664</c:v>
                </c:pt>
                <c:pt idx="53">
                  <c:v>0.041817253531033556</c:v>
                </c:pt>
                <c:pt idx="54">
                  <c:v>0.03350299529068549</c:v>
                </c:pt>
                <c:pt idx="55">
                  <c:v>0.0267952063693478</c:v>
                </c:pt>
                <c:pt idx="56">
                  <c:v>0.021400299764267248</c:v>
                </c:pt>
                <c:pt idx="57">
                  <c:v>0.01707215985929648</c:v>
                </c:pt>
                <c:pt idx="58">
                  <c:v>0.013606816948667982</c:v>
                </c:pt>
                <c:pt idx="59">
                  <c:v>0.010836735956314984</c:v>
                </c:pt>
                <c:pt idx="60">
                  <c:v>0.008625270787306833</c:v>
                </c:pt>
                <c:pt idx="61">
                  <c:v>0.00686158313103401</c:v>
                </c:pt>
                <c:pt idx="62">
                  <c:v>0.00545615902714479</c:v>
                </c:pt>
                <c:pt idx="63">
                  <c:v>0.004336954584517611</c:v>
                </c:pt>
                <c:pt idx="64">
                  <c:v>0.0034461440366168015</c:v>
                </c:pt>
                <c:pt idx="65">
                  <c:v>0.002737413673762062</c:v>
                </c:pt>
                <c:pt idx="66">
                  <c:v>0.00217373331252308</c:v>
                </c:pt>
                <c:pt idx="67">
                  <c:v>0.0017255355173116606</c:v>
                </c:pt>
                <c:pt idx="68">
                  <c:v>0.001369237013037564</c:v>
                </c:pt>
                <c:pt idx="69">
                  <c:v>0.00108604364241699</c:v>
                </c:pt>
                <c:pt idx="70">
                  <c:v>0.000860988047569586</c:v>
                </c:pt>
                <c:pt idx="71">
                  <c:v>0.0006821569890040117</c:v>
                </c:pt>
                <c:pt idx="72">
                  <c:v>0.0005400723378368284</c:v>
                </c:pt>
                <c:pt idx="73">
                  <c:v>0.0004271960644875765</c:v>
                </c:pt>
                <c:pt idx="74">
                  <c:v>0.00033753494415135016</c:v>
                </c:pt>
                <c:pt idx="75">
                  <c:v>0.0002663252430464662</c:v>
                </c:pt>
                <c:pt idx="76">
                  <c:v>0.00020978142143878781</c:v>
                </c:pt>
                <c:pt idx="77">
                  <c:v>0.00016489598835160095</c:v>
                </c:pt>
                <c:pt idx="78">
                  <c:v>0.00012928016871560866</c:v>
                </c:pt>
                <c:pt idx="79">
                  <c:v>0.00010103709005474902</c:v>
                </c:pt>
                <c:pt idx="80">
                  <c:v>7.866084637480109E-05</c:v>
                </c:pt>
                <c:pt idx="81">
                  <c:v>6.095612495330853E-05</c:v>
                </c:pt>
                <c:pt idx="82">
                  <c:v>4.6974150645185116E-05</c:v>
                </c:pt>
                <c:pt idx="83">
                  <c:v>3.5961566793131076E-05</c:v>
                </c:pt>
                <c:pt idx="84">
                  <c:v>2.7319578212185157E-05</c:v>
                </c:pt>
                <c:pt idx="85">
                  <c:v>2.0571266881691893E-05</c:v>
                </c:pt>
                <c:pt idx="86">
                  <c:v>1.533547933491639E-05</c:v>
                </c:pt>
                <c:pt idx="87">
                  <c:v>1.1306084782885937E-05</c:v>
                </c:pt>
                <c:pt idx="88">
                  <c:v>8.235707394427354E-06</c:v>
                </c:pt>
                <c:pt idx="89">
                  <c:v>5.9232303478509034E-06</c:v>
                </c:pt>
                <c:pt idx="90">
                  <c:v>4.204449965143876E-06</c:v>
                </c:pt>
                <c:pt idx="91">
                  <c:v>2.9452527213595883E-06</c:v>
                </c:pt>
                <c:pt idx="92">
                  <c:v>2.036657263912772E-06</c:v>
                </c:pt>
                <c:pt idx="93">
                  <c:v>1.3910787042455315E-06</c:v>
                </c:pt>
                <c:pt idx="94">
                  <c:v>9.392746969225225E-07</c:v>
                </c:pt>
                <c:pt idx="95">
                  <c:v>6.27609351030602E-07</c:v>
                </c:pt>
                <c:pt idx="96">
                  <c:v>4.1546634872975836E-07</c:v>
                </c:pt>
                <c:pt idx="97">
                  <c:v>2.7279648345460577E-07</c:v>
                </c:pt>
                <c:pt idx="98">
                  <c:v>1.7786551781547645E-07</c:v>
                </c:pt>
                <c:pt idx="99">
                  <c:v>1.1528064371705212E-07</c:v>
                </c:pt>
                <c:pt idx="100">
                  <c:v>7.434478495397049E-08</c:v>
                </c:pt>
                <c:pt idx="101">
                  <c:v>4.7746628216812646E-08</c:v>
                </c:pt>
                <c:pt idx="102">
                  <c:v>3.055986538454376E-08</c:v>
                </c:pt>
                <c:pt idx="103">
                  <c:v>1.950505810552873E-08</c:v>
                </c:pt>
                <c:pt idx="104">
                  <c:v>1.2421010395577284E-08</c:v>
                </c:pt>
                <c:pt idx="105">
                  <c:v>7.895297806345105E-09</c:v>
                </c:pt>
                <c:pt idx="106">
                  <c:v>5.011140781520058E-09</c:v>
                </c:pt>
                <c:pt idx="107">
                  <c:v>3.1767817738477767E-09</c:v>
                </c:pt>
                <c:pt idx="108">
                  <c:v>2.0119783289221846E-09</c:v>
                </c:pt>
                <c:pt idx="109">
                  <c:v>1.2732894867700132E-09</c:v>
                </c:pt>
                <c:pt idx="110">
                  <c:v>8.05314709178016E-10</c:v>
                </c:pt>
                <c:pt idx="111">
                  <c:v>5.090873301918256E-10</c:v>
                </c:pt>
                <c:pt idx="112">
                  <c:v>3.2169924224238506E-10</c:v>
                </c:pt>
                <c:pt idx="113">
                  <c:v>2.032231615926412E-10</c:v>
                </c:pt>
                <c:pt idx="114">
                  <c:v>1.2834802808563214E-10</c:v>
                </c:pt>
                <c:pt idx="115">
                  <c:v>8.104381954946608E-11</c:v>
                </c:pt>
                <c:pt idx="116">
                  <c:v>5.116614968460225E-11</c:v>
                </c:pt>
                <c:pt idx="117">
                  <c:v>3.229918718174295E-11</c:v>
                </c:pt>
                <c:pt idx="118">
                  <c:v>2.0387197070511057E-11</c:v>
                </c:pt>
                <c:pt idx="119">
                  <c:v>1.2867355839946832E-11</c:v>
                </c:pt>
                <c:pt idx="120">
                  <c:v>8.120709113102414E-12</c:v>
                </c:pt>
                <c:pt idx="121">
                  <c:v>5.124800978857538E-12</c:v>
                </c:pt>
                <c:pt idx="122">
                  <c:v>3.2340212780832256E-12</c:v>
                </c:pt>
                <c:pt idx="123">
                  <c:v>2.0407746970974546E-12</c:v>
                </c:pt>
                <c:pt idx="124">
                  <c:v>1.2877641862265449E-12</c:v>
                </c:pt>
                <c:pt idx="125">
                  <c:v>8.125852115159008E-13</c:v>
                </c:pt>
                <c:pt idx="126">
                  <c:v>5.127368226496029E-13</c:v>
                </c:pt>
                <c:pt idx="127">
                  <c:v>3.235299461486308E-13</c:v>
                </c:pt>
                <c:pt idx="128">
                  <c:v>2.0414084603892324E-13</c:v>
                </c:pt>
                <c:pt idx="129">
                  <c:v>1.2880763412440502E-13</c:v>
                </c:pt>
                <c:pt idx="130">
                  <c:v>8.127372910917429E-14</c:v>
                </c:pt>
                <c:pt idx="131">
                  <c:v>5.128095664451079E-14</c:v>
                </c:pt>
                <c:pt idx="132">
                  <c:v>3.2356364032512686E-14</c:v>
                </c:pt>
                <c:pt idx="133">
                  <c:v>2.0415553653805194E-14</c:v>
                </c:pt>
                <c:pt idx="134">
                  <c:v>1.2881325162204398E-14</c:v>
                </c:pt>
                <c:pt idx="135">
                  <c:v>8.127515814138115E-15</c:v>
                </c:pt>
                <c:pt idx="136">
                  <c:v>5.128057158069901E-15</c:v>
                </c:pt>
                <c:pt idx="137">
                  <c:v>3.235529627669895E-15</c:v>
                </c:pt>
                <c:pt idx="138">
                  <c:v>2.041432368023254E-15</c:v>
                </c:pt>
                <c:pt idx="139">
                  <c:v>1.2880156823828863E-15</c:v>
                </c:pt>
                <c:pt idx="140">
                  <c:v>8.126491907645121E-16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DataPoly!$E$13</c:f>
              <c:strCache>
                <c:ptCount val="1"/>
                <c:pt idx="0">
                  <c:v>alpha1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DataPoly!$A$14:$A$154</c:f>
              <c:numCach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</c:numCache>
            </c:numRef>
          </c:xVal>
          <c:yVal>
            <c:numRef>
              <c:f>DataPoly!$E$14:$E$154</c:f>
              <c:numCache>
                <c:ptCount val="141"/>
                <c:pt idx="0">
                  <c:v>0.0001148021810956759</c:v>
                </c:pt>
                <c:pt idx="1">
                  <c:v>0.0001445230871327711</c:v>
                </c:pt>
                <c:pt idx="2">
                  <c:v>0.0001819369787732932</c:v>
                </c:pt>
                <c:pt idx="3">
                  <c:v>0.0002290342965505306</c:v>
                </c:pt>
                <c:pt idx="4">
                  <c:v>0.0002883199979167391</c:v>
                </c:pt>
                <c:pt idx="5">
                  <c:v>0.00036294627694143626</c:v>
                </c:pt>
                <c:pt idx="6">
                  <c:v>0.0004568793554565255</c:v>
                </c:pt>
                <c:pt idx="7">
                  <c:v>0.0005751089966503844</c:v>
                </c:pt>
                <c:pt idx="8">
                  <c:v>0.0007239115325253692</c:v>
                </c:pt>
                <c:pt idx="9">
                  <c:v>0.0009111798334641135</c:v>
                </c:pt>
                <c:pt idx="10">
                  <c:v>0.0011468368765696721</c:v>
                </c:pt>
                <c:pt idx="11">
                  <c:v>0.0014433534901798315</c:v>
                </c:pt>
                <c:pt idx="12">
                  <c:v>0.0018163955619901204</c:v>
                </c:pt>
                <c:pt idx="13">
                  <c:v>0.0022856315732185943</c:v>
                </c:pt>
                <c:pt idx="14">
                  <c:v>0.0028757377845380354</c:v>
                </c:pt>
                <c:pt idx="15">
                  <c:v>0.0036176456697298133</c:v>
                </c:pt>
                <c:pt idx="16">
                  <c:v>0.004550083998686003</c:v>
                </c:pt>
                <c:pt idx="17">
                  <c:v>0.005721475715332392</c:v>
                </c:pt>
                <c:pt idx="18">
                  <c:v>0.00719225630620438</c:v>
                </c:pt>
                <c:pt idx="19">
                  <c:v>0.009037683731287572</c:v>
                </c:pt>
                <c:pt idx="20">
                  <c:v>0.011351206907808185</c:v>
                </c:pt>
                <c:pt idx="21">
                  <c:v>0.014248444989091828</c:v>
                </c:pt>
                <c:pt idx="22">
                  <c:v>0.017871795318019697</c:v>
                </c:pt>
                <c:pt idx="23">
                  <c:v>0.02239562234993797</c:v>
                </c:pt>
                <c:pt idx="24">
                  <c:v>0.028031866940199626</c:v>
                </c:pt>
                <c:pt idx="25">
                  <c:v>0.03503573441605419</c:v>
                </c:pt>
                <c:pt idx="26">
                  <c:v>0.04371084692064491</c:v>
                </c:pt>
                <c:pt idx="27">
                  <c:v>0.054412858843853405</c:v>
                </c:pt>
                <c:pt idx="28">
                  <c:v>0.06755002591160551</c:v>
                </c:pt>
                <c:pt idx="29">
                  <c:v>0.08357861698495922</c:v>
                </c:pt>
                <c:pt idx="30">
                  <c:v>0.10299046225708276</c:v>
                </c:pt>
                <c:pt idx="31">
                  <c:v>0.1262895575402356</c:v>
                </c:pt>
                <c:pt idx="32">
                  <c:v>0.15395485931595637</c:v>
                </c:pt>
                <c:pt idx="33">
                  <c:v>0.18638771522076783</c:v>
                </c:pt>
                <c:pt idx="34">
                  <c:v>0.22384528979412457</c:v>
                </c:pt>
                <c:pt idx="35">
                  <c:v>0.26636605717307793</c:v>
                </c:pt>
                <c:pt idx="36">
                  <c:v>0.31369932253088906</c:v>
                </c:pt>
                <c:pt idx="37">
                  <c:v>0.3652559484819132</c:v>
                </c:pt>
                <c:pt idx="38">
                  <c:v>0.4200990464658014</c:v>
                </c:pt>
                <c:pt idx="39">
                  <c:v>0.47698847620228035</c:v>
                </c:pt>
                <c:pt idx="40">
                  <c:v>0.5344808837020841</c:v>
                </c:pt>
                <c:pt idx="41">
                  <c:v>0.5910708834760344</c:v>
                </c:pt>
                <c:pt idx="42">
                  <c:v>0.6453453776753804</c:v>
                </c:pt>
                <c:pt idx="43">
                  <c:v>0.6961184101207387</c:v>
                </c:pt>
                <c:pt idx="44">
                  <c:v>0.7425207192187561</c:v>
                </c:pt>
                <c:pt idx="45">
                  <c:v>0.7840328543294709</c:v>
                </c:pt>
                <c:pt idx="46">
                  <c:v>0.8204664904299993</c:v>
                </c:pt>
                <c:pt idx="47">
                  <c:v>0.851909369009683</c:v>
                </c:pt>
                <c:pt idx="48">
                  <c:v>0.8786527524324965</c:v>
                </c:pt>
                <c:pt idx="49">
                  <c:v>0.9011177102943627</c:v>
                </c:pt>
                <c:pt idx="50">
                  <c:v>0.9197909958441469</c:v>
                </c:pt>
                <c:pt idx="51">
                  <c:v>0.9351755101763166</c:v>
                </c:pt>
                <c:pt idx="52">
                  <c:v>0.9477559828404143</c:v>
                </c:pt>
                <c:pt idx="53">
                  <c:v>0.9579779344183298</c:v>
                </c:pt>
                <c:pt idx="54">
                  <c:v>0.9662369386743861</c:v>
                </c:pt>
                <c:pt idx="55">
                  <c:v>0.9728751405746151</c:v>
                </c:pt>
                <c:pt idx="56">
                  <c:v>0.9781824276464467</c:v>
                </c:pt>
                <c:pt idx="57">
                  <c:v>0.9824002599643397</c:v>
                </c:pt>
                <c:pt idx="58">
                  <c:v>0.985726749977283</c:v>
                </c:pt>
                <c:pt idx="59">
                  <c:v>0.9883220655397079</c:v>
                </c:pt>
                <c:pt idx="60">
                  <c:v>0.9903135890837483</c:v>
                </c:pt>
                <c:pt idx="61">
                  <c:v>0.9918005147875788</c:v>
                </c:pt>
                <c:pt idx="62">
                  <c:v>0.9928577266407843</c:v>
                </c:pt>
                <c:pt idx="63">
                  <c:v>0.9935388969194138</c:v>
                </c:pt>
                <c:pt idx="64">
                  <c:v>0.9938787965914581</c:v>
                </c:pt>
                <c:pt idx="65">
                  <c:v>0.9938948317705909</c:v>
                </c:pt>
                <c:pt idx="66">
                  <c:v>0.9935878245267037</c:v>
                </c:pt>
                <c:pt idx="67">
                  <c:v>0.9929420499548433</c:v>
                </c:pt>
                <c:pt idx="68">
                  <c:v>0.991924530110061</c:v>
                </c:pt>
                <c:pt idx="69">
                  <c:v>0.990483573897849</c:v>
                </c:pt>
                <c:pt idx="70">
                  <c:v>0.9885465448825286</c:v>
                </c:pt>
                <c:pt idx="71">
                  <c:v>0.9860168417986717</c:v>
                </c:pt>
                <c:pt idx="72">
                  <c:v>0.9827700968731574</c:v>
                </c:pt>
                <c:pt idx="73">
                  <c:v>0.9786496455242635</c:v>
                </c:pt>
                <c:pt idx="74">
                  <c:v>0.9734614123385515</c:v>
                </c:pt>
                <c:pt idx="75">
                  <c:v>0.9669685118148313</c:v>
                </c:pt>
                <c:pt idx="76">
                  <c:v>0.9588861014028831</c:v>
                </c:pt>
                <c:pt idx="77">
                  <c:v>0.9488773720419141</c:v>
                </c:pt>
                <c:pt idx="78">
                  <c:v>0.936552031421462</c:v>
                </c:pt>
                <c:pt idx="79">
                  <c:v>0.9214692130690779</c:v>
                </c:pt>
                <c:pt idx="80">
                  <c:v>0.9031473563523528</c:v>
                </c:pt>
                <c:pt idx="81">
                  <c:v>0.8810840727806782</c:v>
                </c:pt>
                <c:pt idx="82">
                  <c:v>0.8547890226151549</c:v>
                </c:pt>
                <c:pt idx="83">
                  <c:v>0.8238319010922912</c:v>
                </c:pt>
                <c:pt idx="84">
                  <c:v>0.7879052421607072</c:v>
                </c:pt>
                <c:pt idx="85">
                  <c:v>0.7468975563561057</c:v>
                </c:pt>
                <c:pt idx="86">
                  <c:v>0.7009666486073022</c:v>
                </c:pt>
                <c:pt idx="87">
                  <c:v>0.650597271899224</c:v>
                </c:pt>
                <c:pt idx="88">
                  <c:v>0.596624259317846</c:v>
                </c:pt>
                <c:pt idx="89">
                  <c:v>0.5402050281241702</c:v>
                </c:pt>
                <c:pt idx="90">
                  <c:v>0.48273544538822016</c:v>
                </c:pt>
                <c:pt idx="91">
                  <c:v>0.4257185418350657</c:v>
                </c:pt>
                <c:pt idx="92">
                  <c:v>0.3706106971836184</c:v>
                </c:pt>
                <c:pt idx="93">
                  <c:v>0.31867772060100774</c:v>
                </c:pt>
                <c:pt idx="94">
                  <c:v>0.2708897816014147</c:v>
                </c:pt>
                <c:pt idx="95">
                  <c:v>0.22787118232770784</c:v>
                </c:pt>
                <c:pt idx="96">
                  <c:v>0.18990476118677999</c:v>
                </c:pt>
                <c:pt idx="97">
                  <c:v>0.1569779913449087</c:v>
                </c:pt>
                <c:pt idx="98">
                  <c:v>0.12885217716288455</c:v>
                </c:pt>
                <c:pt idx="99">
                  <c:v>0.10513719663787378</c:v>
                </c:pt>
                <c:pt idx="100">
                  <c:v>0.08535923408430444</c:v>
                </c:pt>
                <c:pt idx="101">
                  <c:v>0.06901487534359761</c:v>
                </c:pt>
                <c:pt idx="102">
                  <c:v>0.05560981327925725</c:v>
                </c:pt>
                <c:pt idx="103">
                  <c:v>0.04468350667930955</c:v>
                </c:pt>
                <c:pt idx="104">
                  <c:v>0.035822585281506246</c:v>
                </c:pt>
                <c:pt idx="105">
                  <c:v>0.028666093693582903</c:v>
                </c:pt>
                <c:pt idx="106">
                  <c:v>0.022905332677301604</c:v>
                </c:pt>
                <c:pt idx="107">
                  <c:v>0.01828047104876695</c:v>
                </c:pt>
                <c:pt idx="108">
                  <c:v>0.014575494523627422</c:v>
                </c:pt>
                <c:pt idx="109">
                  <c:v>0.011612538135721147</c:v>
                </c:pt>
                <c:pt idx="110">
                  <c:v>0.009246249997873986</c:v>
                </c:pt>
                <c:pt idx="111">
                  <c:v>0.007358550738420888</c:v>
                </c:pt>
                <c:pt idx="112">
                  <c:v>0.005853963873226168</c:v>
                </c:pt>
                <c:pt idx="113">
                  <c:v>0.004655573671857536</c:v>
                </c:pt>
                <c:pt idx="114">
                  <c:v>0.0037015975636312034</c:v>
                </c:pt>
                <c:pt idx="115">
                  <c:v>0.0029425232353157654</c:v>
                </c:pt>
                <c:pt idx="116">
                  <c:v>0.002338744272889726</c:v>
                </c:pt>
                <c:pt idx="117">
                  <c:v>0.0018586242247902213</c:v>
                </c:pt>
                <c:pt idx="118">
                  <c:v>0.0014769218683012857</c:v>
                </c:pt>
                <c:pt idx="119">
                  <c:v>0.0011735167999880392</c:v>
                </c:pt>
                <c:pt idx="120">
                  <c:v>0.0009323821577330722</c:v>
                </c:pt>
                <c:pt idx="121">
                  <c:v>0.0007407591151997898</c:v>
                </c:pt>
                <c:pt idx="122">
                  <c:v>0.0005884951296490641</c:v>
                </c:pt>
                <c:pt idx="123">
                  <c:v>0.0004675144740167218</c:v>
                </c:pt>
                <c:pt idx="124">
                  <c:v>0.0003713952481675318</c:v>
                </c:pt>
                <c:pt idx="125">
                  <c:v>0.0002950318579321257</c:v>
                </c:pt>
                <c:pt idx="126">
                  <c:v>0.00023436594601377502</c:v>
                </c:pt>
                <c:pt idx="127">
                  <c:v>0.00018617205193844957</c:v>
                </c:pt>
                <c:pt idx="128">
                  <c:v>0.0001478869697907182</c:v>
                </c:pt>
                <c:pt idx="129">
                  <c:v>0.0001174739585132396</c:v>
                </c:pt>
                <c:pt idx="130">
                  <c:v>9.331472640924865E-05</c:v>
                </c:pt>
                <c:pt idx="131">
                  <c:v>7.412353421586835E-05</c:v>
                </c:pt>
                <c:pt idx="132">
                  <c:v>5.8878903411456355E-05</c:v>
                </c:pt>
                <c:pt idx="133">
                  <c:v>4.6769331478843884E-05</c:v>
                </c:pt>
                <c:pt idx="134">
                  <c:v>3.715014756981223E-05</c:v>
                </c:pt>
                <c:pt idx="135">
                  <c:v>2.9509226319102864E-05</c:v>
                </c:pt>
                <c:pt idx="136">
                  <c:v>2.3439743626235964E-05</c:v>
                </c:pt>
                <c:pt idx="137">
                  <c:v>1.8618529661987383E-05</c:v>
                </c:pt>
                <c:pt idx="138">
                  <c:v>1.4788870174569783E-05</c:v>
                </c:pt>
                <c:pt idx="139">
                  <c:v>1.1746842635935002E-05</c:v>
                </c:pt>
                <c:pt idx="140">
                  <c:v>9.330461113827125E-06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DataPoly!$F$13</c:f>
              <c:strCache>
                <c:ptCount val="1"/>
                <c:pt idx="0">
                  <c:v>alpha2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DataPoly!$A$14:$A$154</c:f>
              <c:numCach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</c:numCache>
            </c:numRef>
          </c:xVal>
          <c:yVal>
            <c:numRef>
              <c:f>DataPoly!$F$14:$F$154</c:f>
              <c:numCache>
                <c:ptCount val="141"/>
                <c:pt idx="0">
                  <c:v>1.2301275332740012E-13</c:v>
                </c:pt>
                <c:pt idx="1">
                  <c:v>1.9495628021966701E-13</c:v>
                </c:pt>
                <c:pt idx="2">
                  <c:v>3.0897331934981135E-13</c:v>
                </c:pt>
                <c:pt idx="3">
                  <c:v>4.896666432208449E-13</c:v>
                </c:pt>
                <c:pt idx="4">
                  <c:v>7.760233090610367E-13</c:v>
                </c:pt>
                <c:pt idx="5">
                  <c:v>1.229822249340859E-12</c:v>
                </c:pt>
                <c:pt idx="6">
                  <c:v>1.9489537560102582E-12</c:v>
                </c:pt>
                <c:pt idx="7">
                  <c:v>3.088518175798486E-12</c:v>
                </c:pt>
                <c:pt idx="8">
                  <c:v>4.8942426283031966E-12</c:v>
                </c:pt>
                <c:pt idx="9">
                  <c:v>7.755398159042112E-12</c:v>
                </c:pt>
                <c:pt idx="10">
                  <c:v>1.2288578532027977E-11</c:v>
                </c:pt>
                <c:pt idx="11">
                  <c:v>1.947030284711704E-11</c:v>
                </c:pt>
                <c:pt idx="12">
                  <c:v>3.084682233509396E-11</c:v>
                </c:pt>
                <c:pt idx="13">
                  <c:v>4.886593654110687E-11</c:v>
                </c:pt>
                <c:pt idx="14">
                  <c:v>7.740148334051781E-11</c:v>
                </c:pt>
                <c:pt idx="15">
                  <c:v>1.225818094170236E-10</c:v>
                </c:pt>
                <c:pt idx="16">
                  <c:v>1.9409726426662976E-10</c:v>
                </c:pt>
                <c:pt idx="17">
                  <c:v>3.072614381293725E-10</c:v>
                </c:pt>
                <c:pt idx="18">
                  <c:v>4.862562043280392E-10</c:v>
                </c:pt>
                <c:pt idx="19">
                  <c:v>7.692316400941623E-10</c:v>
                </c:pt>
                <c:pt idx="20">
                  <c:v>1.2163037339462923E-09</c:v>
                </c:pt>
                <c:pt idx="21">
                  <c:v>1.922062342493388E-09</c:v>
                </c:pt>
                <c:pt idx="22">
                  <c:v>3.0350662956922444E-09</c:v>
                </c:pt>
                <c:pt idx="23">
                  <c:v>4.7880991554976224E-09</c:v>
                </c:pt>
                <c:pt idx="24">
                  <c:v>7.544874548859549E-09</c:v>
                </c:pt>
                <c:pt idx="25">
                  <c:v>1.1871653862925096E-08</c:v>
                </c:pt>
                <c:pt idx="26">
                  <c:v>1.8646152045818777E-08</c:v>
                </c:pt>
                <c:pt idx="27">
                  <c:v>2.922143533055557E-08</c:v>
                </c:pt>
                <c:pt idx="28">
                  <c:v>4.566942250612374E-08</c:v>
                </c:pt>
                <c:pt idx="29">
                  <c:v>7.113694009624603E-08</c:v>
                </c:pt>
                <c:pt idx="30">
                  <c:v>1.1035626856380924E-07</c:v>
                </c:pt>
                <c:pt idx="31">
                  <c:v>1.703599255807009E-07</c:v>
                </c:pt>
                <c:pt idx="32">
                  <c:v>2.61452862598964E-07</c:v>
                </c:pt>
                <c:pt idx="33">
                  <c:v>3.984898690909402E-07</c:v>
                </c:pt>
                <c:pt idx="34">
                  <c:v>6.024873881759938E-07</c:v>
                </c:pt>
                <c:pt idx="35">
                  <c:v>9.02565818669384E-07</c:v>
                </c:pt>
                <c:pt idx="36">
                  <c:v>1.3381770605361246E-06</c:v>
                </c:pt>
                <c:pt idx="37">
                  <c:v>1.961540581481628E-06</c:v>
                </c:pt>
                <c:pt idx="38">
                  <c:v>2.8402181329393427E-06</c:v>
                </c:pt>
                <c:pt idx="39">
                  <c:v>4.0598303587995075E-06</c:v>
                </c:pt>
                <c:pt idx="40">
                  <c:v>5.727065851672398E-06</c:v>
                </c:pt>
                <c:pt idx="41">
                  <c:v>7.97332682789827E-06</c:v>
                </c:pt>
                <c:pt idx="42">
                  <c:v>1.0959536912827413E-05</c:v>
                </c:pt>
                <c:pt idx="43">
                  <c:v>1.4882747706427066E-05</c:v>
                </c:pt>
                <c:pt idx="44">
                  <c:v>1.9985203584141254E-05</c:v>
                </c:pt>
                <c:pt idx="45">
                  <c:v>2.6566495091067945E-05</c:v>
                </c:pt>
                <c:pt idx="46">
                  <c:v>3.499942006804596E-05</c:v>
                </c:pt>
                <c:pt idx="47">
                  <c:v>4.575024187839169E-05</c:v>
                </c:pt>
                <c:pt idx="48">
                  <c:v>5.940421672009138E-05</c:v>
                </c:pt>
                <c:pt idx="49">
                  <c:v>7.669755601293571E-05</c:v>
                </c:pt>
                <c:pt idx="50">
                  <c:v>9.8557380883072E-05</c:v>
                </c:pt>
                <c:pt idx="51">
                  <c:v>0.0001261517051936555</c:v>
                </c:pt>
                <c:pt idx="52">
                  <c:v>0.0001609520581941362</c:v>
                </c:pt>
                <c:pt idx="53">
                  <c:v>0.00020481205063660254</c:v>
                </c:pt>
                <c:pt idx="54">
                  <c:v>0.00026006603492818853</c:v>
                </c:pt>
                <c:pt idx="55">
                  <c:v>0.0003296530560368104</c:v>
                </c:pt>
                <c:pt idx="56">
                  <c:v>0.00041727258928559065</c:v>
                </c:pt>
                <c:pt idx="57">
                  <c:v>0.0005275801763632466</c:v>
                </c:pt>
                <c:pt idx="58">
                  <c:v>0.0006664330740481013</c:v>
                </c:pt>
                <c:pt idx="59">
                  <c:v>0.0008411985039755763</c:v>
                </c:pt>
                <c:pt idx="60">
                  <c:v>0.0010611401289423632</c:v>
                </c:pt>
                <c:pt idx="61">
                  <c:v>0.0013379020813837174</c:v>
                </c:pt>
                <c:pt idx="62">
                  <c:v>0.001686114332065282</c:v>
                </c:pt>
                <c:pt idx="63">
                  <c:v>0.0021241484960595365</c:v>
                </c:pt>
                <c:pt idx="64">
                  <c:v>0.0026750593719108606</c:v>
                </c:pt>
                <c:pt idx="65">
                  <c:v>0.003367754555624148</c:v>
                </c:pt>
                <c:pt idx="66">
                  <c:v>0.004238442160737149</c:v>
                </c:pt>
                <c:pt idx="67">
                  <c:v>0.005332414527788004</c:v>
                </c:pt>
                <c:pt idx="68">
                  <c:v>0.006706232876810899</c:v>
                </c:pt>
                <c:pt idx="69">
                  <c:v>0.008430382459590758</c:v>
                </c:pt>
                <c:pt idx="70">
                  <c:v>0.010592467069675381</c:v>
                </c:pt>
                <c:pt idx="71">
                  <c:v>0.013301001211966266</c:v>
                </c:pt>
                <c:pt idx="72">
                  <c:v>0.016689830788440163</c:v>
                </c:pt>
                <c:pt idx="73">
                  <c:v>0.02092315841035625</c:v>
                </c:pt>
                <c:pt idx="74">
                  <c:v>0.02620105271588999</c:v>
                </c:pt>
                <c:pt idx="75">
                  <c:v>0.03276516293990689</c:v>
                </c:pt>
                <c:pt idx="76">
                  <c:v>0.040904117172196636</c:v>
                </c:pt>
                <c:pt idx="77">
                  <c:v>0.050957731964274</c:v>
                </c:pt>
                <c:pt idx="78">
                  <c:v>0.06331868840128091</c:v>
                </c:pt>
                <c:pt idx="79">
                  <c:v>0.078429749827548</c:v>
                </c:pt>
                <c:pt idx="80">
                  <c:v>0.09677398278058251</c:v>
                </c:pt>
                <c:pt idx="81">
                  <c:v>0.11885497106237815</c:v>
                </c:pt>
                <c:pt idx="82">
                  <c:v>0.1451640031850119</c:v>
                </c:pt>
                <c:pt idx="83">
                  <c:v>0.17613213726578136</c:v>
                </c:pt>
                <c:pt idx="84">
                  <c:v>0.21206743814719364</c:v>
                </c:pt>
                <c:pt idx="85">
                  <c:v>0.25308187220590833</c:v>
                </c:pt>
                <c:pt idx="86">
                  <c:v>0.2990180156588574</c:v>
                </c:pt>
                <c:pt idx="87">
                  <c:v>0.3493914216416133</c:v>
                </c:pt>
                <c:pt idx="88">
                  <c:v>0.4033675044306316</c:v>
                </c:pt>
                <c:pt idx="89">
                  <c:v>0.45978904786464814</c:v>
                </c:pt>
                <c:pt idx="90">
                  <c:v>0.5172603490559318</c:v>
                </c:pt>
                <c:pt idx="91">
                  <c:v>0.5742785113665224</c:v>
                </c:pt>
                <c:pt idx="92">
                  <c:v>0.6293872640264756</c:v>
                </c:pt>
                <c:pt idx="93">
                  <c:v>0.6813208854139127</c:v>
                </c:pt>
                <c:pt idx="94">
                  <c:v>0.7291092752083398</c:v>
                </c:pt>
                <c:pt idx="95">
                  <c:v>0.772128184842714</c:v>
                </c:pt>
                <c:pt idx="96">
                  <c:v>0.8100948164518462</c:v>
                </c:pt>
                <c:pt idx="97">
                  <c:v>0.8430217268254674</c:v>
                </c:pt>
                <c:pt idx="98">
                  <c:v>0.8711476332201394</c:v>
                </c:pt>
                <c:pt idx="99">
                  <c:v>0.894862672884534</c:v>
                </c:pt>
                <c:pt idx="100">
                  <c:v>0.9146406720162397</c:v>
                </c:pt>
                <c:pt idx="101">
                  <c:v>0.9309850518519874</c:v>
                </c:pt>
                <c:pt idx="102">
                  <c:v>0.9443901241607698</c:v>
                </c:pt>
                <c:pt idx="103">
                  <c:v>0.9553164330637899</c:v>
                </c:pt>
                <c:pt idx="104">
                  <c:v>0.9641773505180938</c:v>
                </c:pt>
                <c:pt idx="105">
                  <c:v>0.9713338327408926</c:v>
                </c:pt>
                <c:pt idx="106">
                  <c:v>0.9770945791473213</c:v>
                </c:pt>
                <c:pt idx="107">
                  <c:v>0.9817194205813202</c:v>
                </c:pt>
                <c:pt idx="108">
                  <c:v>0.9854243705343043</c:v>
                </c:pt>
                <c:pt idx="109">
                  <c:v>0.9883872927387447</c:v>
                </c:pt>
                <c:pt idx="110">
                  <c:v>0.990753537377461</c:v>
                </c:pt>
                <c:pt idx="111">
                  <c:v>0.9926411815796629</c:v>
                </c:pt>
                <c:pt idx="112">
                  <c:v>0.9941456989446142</c:v>
                </c:pt>
                <c:pt idx="113">
                  <c:v>0.9953440015315541</c:v>
                </c:pt>
                <c:pt idx="114">
                  <c:v>0.9962978672643874</c:v>
                </c:pt>
                <c:pt idx="115">
                  <c:v>0.9970568025905107</c:v>
                </c:pt>
                <c:pt idx="116">
                  <c:v>0.9976604065292229</c:v>
                </c:pt>
                <c:pt idx="117">
                  <c:v>0.998140306216303</c:v>
                </c:pt>
                <c:pt idx="118">
                  <c:v>0.9985217311425588</c:v>
                </c:pt>
                <c:pt idx="119">
                  <c:v>0.9988247869392903</c:v>
                </c:pt>
                <c:pt idx="120">
                  <c:v>0.9990654818700211</c:v>
                </c:pt>
                <c:pt idx="121">
                  <c:v>0.9992565513458894</c:v>
                </c:pt>
                <c:pt idx="122">
                  <c:v>0.9994081184311117</c:v>
                </c:pt>
                <c:pt idx="123">
                  <c:v>0.9995282217412638</c:v>
                </c:pt>
                <c:pt idx="124">
                  <c:v>0.9996232364559211</c:v>
                </c:pt>
                <c:pt idx="125">
                  <c:v>0.9996982093518566</c:v>
                </c:pt>
                <c:pt idx="126">
                  <c:v>0.9997571247402953</c:v>
                </c:pt>
                <c:pt idx="127">
                  <c:v>0.9998031148643479</c:v>
                </c:pt>
                <c:pt idx="128">
                  <c:v>0.9998386255780602</c:v>
                </c:pt>
                <c:pt idx="129">
                  <c:v>0.9998655458881918</c:v>
                </c:pt>
                <c:pt idx="130">
                  <c:v>0.9998853081046837</c:v>
                </c:pt>
                <c:pt idx="131">
                  <c:v>0.999898963837117</c:v>
                </c:pt>
                <c:pt idx="132">
                  <c:v>0.9999072398240666</c:v>
                </c:pt>
                <c:pt idx="133">
                  <c:v>0.9999105765312427</c:v>
                </c:pt>
                <c:pt idx="134">
                  <c:v>0.9999091515516308</c:v>
                </c:pt>
                <c:pt idx="135">
                  <c:v>0.9999028890416403</c:v>
                </c:pt>
                <c:pt idx="136">
                  <c:v>0.9998914556911673</c:v>
                </c:pt>
                <c:pt idx="137">
                  <c:v>0.9998742430149148</c:v>
                </c:pt>
                <c:pt idx="138">
                  <c:v>0.999850335030813</c:v>
                </c:pt>
                <c:pt idx="139">
                  <c:v>0.999818459622096</c:v>
                </c:pt>
                <c:pt idx="140">
                  <c:v>0.9997769210233746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DataPoly!$G$13</c:f>
              <c:strCache>
                <c:ptCount val="1"/>
                <c:pt idx="0">
                  <c:v>alpha3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DataPoly!$A$14:$A$154</c:f>
              <c:numCach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</c:numCache>
            </c:numRef>
          </c:xVal>
          <c:yVal>
            <c:numRef>
              <c:f>DataPoly!$G$14:$G$154</c:f>
              <c:numCache>
                <c:ptCount val="141"/>
                <c:pt idx="0">
                  <c:v>5.887760548195521E-27</c:v>
                </c:pt>
                <c:pt idx="1">
                  <c:v>1.1747277551175855E-26</c:v>
                </c:pt>
                <c:pt idx="2">
                  <c:v>2.3438023134109644E-26</c:v>
                </c:pt>
                <c:pt idx="3">
                  <c:v>4.676280138979085E-26</c:v>
                </c:pt>
                <c:pt idx="4">
                  <c:v>9.329852249181972E-26</c:v>
                </c:pt>
                <c:pt idx="5">
                  <c:v>1.861411299066968E-25</c:v>
                </c:pt>
                <c:pt idx="6">
                  <c:v>3.713654823204458E-25</c:v>
                </c:pt>
                <c:pt idx="7">
                  <c:v>7.408839071095403E-25</c:v>
                </c:pt>
                <c:pt idx="8">
                  <c:v>1.4780376445409062E-24</c:v>
                </c:pt>
                <c:pt idx="9">
                  <c:v>2.9485201443117993E-24</c:v>
                </c:pt>
                <c:pt idx="10">
                  <c:v>5.881683477298515E-24</c:v>
                </c:pt>
                <c:pt idx="11">
                  <c:v>1.1732017624301185E-23</c:v>
                </c:pt>
                <c:pt idx="12">
                  <c:v>2.3399707684311538E-23</c:v>
                </c:pt>
                <c:pt idx="13">
                  <c:v>4.6666607105750853E-23</c:v>
                </c:pt>
                <c:pt idx="14">
                  <c:v>9.305705060693638E-23</c:v>
                </c:pt>
                <c:pt idx="15">
                  <c:v>1.855350764967989E-22</c:v>
                </c:pt>
                <c:pt idx="16">
                  <c:v>3.698447125241933E-22</c:v>
                </c:pt>
                <c:pt idx="17">
                  <c:v>7.370688525300069E-22</c:v>
                </c:pt>
                <c:pt idx="18">
                  <c:v>1.4684702608166121E-21</c:v>
                </c:pt>
                <c:pt idx="19">
                  <c:v>2.924537128780739E-21</c:v>
                </c:pt>
                <c:pt idx="20">
                  <c:v>5.8215956847108175E-21</c:v>
                </c:pt>
                <c:pt idx="21">
                  <c:v>1.1581570895019226E-20</c:v>
                </c:pt>
                <c:pt idx="22">
                  <c:v>2.3023332306390253E-20</c:v>
                </c:pt>
                <c:pt idx="23">
                  <c:v>4.5725991946357175E-20</c:v>
                </c:pt>
                <c:pt idx="24">
                  <c:v>9.070934333743913E-20</c:v>
                </c:pt>
                <c:pt idx="25">
                  <c:v>1.796847524177141E-19</c:v>
                </c:pt>
                <c:pt idx="26">
                  <c:v>3.552951026447766E-19</c:v>
                </c:pt>
                <c:pt idx="27">
                  <c:v>7.009734101193577E-19</c:v>
                </c:pt>
                <c:pt idx="28">
                  <c:v>1.3791945106713482E-18</c:v>
                </c:pt>
                <c:pt idx="29">
                  <c:v>2.7045510311283676E-18</c:v>
                </c:pt>
                <c:pt idx="30">
                  <c:v>5.281983101107784E-18</c:v>
                </c:pt>
                <c:pt idx="31">
                  <c:v>1.0265200624156549E-17</c:v>
                </c:pt>
                <c:pt idx="32">
                  <c:v>1.983322784947604E-17</c:v>
                </c:pt>
                <c:pt idx="33">
                  <c:v>3.805548705865003E-17</c:v>
                </c:pt>
                <c:pt idx="34">
                  <c:v>7.243491591095333E-17</c:v>
                </c:pt>
                <c:pt idx="35">
                  <c:v>1.366088647301083E-16</c:v>
                </c:pt>
                <c:pt idx="36">
                  <c:v>2.5498438225311124E-16</c:v>
                </c:pt>
                <c:pt idx="37">
                  <c:v>4.705408118850768E-16</c:v>
                </c:pt>
                <c:pt idx="38">
                  <c:v>8.577321636887187E-16</c:v>
                </c:pt>
                <c:pt idx="39">
                  <c:v>1.5435044532758736E-15</c:v>
                </c:pt>
                <c:pt idx="40">
                  <c:v>2.7411460573237897E-15</c:v>
                </c:pt>
                <c:pt idx="41">
                  <c:v>4.8044045130539485E-15</c:v>
                </c:pt>
                <c:pt idx="42">
                  <c:v>8.313658934775431E-15</c:v>
                </c:pt>
                <c:pt idx="43">
                  <c:v>1.4212913719265365E-14</c:v>
                </c:pt>
                <c:pt idx="44">
                  <c:v>2.402749948780143E-14</c:v>
                </c:pt>
                <c:pt idx="45">
                  <c:v>4.0210017476611075E-14</c:v>
                </c:pt>
                <c:pt idx="46">
                  <c:v>6.669002009115588E-14</c:v>
                </c:pt>
                <c:pt idx="47">
                  <c:v>1.0974718627098956E-13</c:v>
                </c:pt>
                <c:pt idx="48">
                  <c:v>1.7939786648297313E-13</c:v>
                </c:pt>
                <c:pt idx="49">
                  <c:v>2.9159597519820264E-13</c:v>
                </c:pt>
                <c:pt idx="50">
                  <c:v>4.717252831114183E-13</c:v>
                </c:pt>
                <c:pt idx="51">
                  <c:v>7.601391926406282E-13</c:v>
                </c:pt>
                <c:pt idx="52">
                  <c:v>1.2209462200086272E-12</c:v>
                </c:pt>
                <c:pt idx="53">
                  <c:v>1.955939898858003E-12</c:v>
                </c:pt>
                <c:pt idx="54">
                  <c:v>3.126681444461279E-12</c:v>
                </c:pt>
                <c:pt idx="55">
                  <c:v>4.989500910458807E-12</c:v>
                </c:pt>
                <c:pt idx="56">
                  <c:v>7.950965275664954E-12</c:v>
                </c:pt>
                <c:pt idx="57">
                  <c:v>1.2655766944822486E-11</c:v>
                </c:pt>
                <c:pt idx="58">
                  <c:v>2.0125957085043403E-11</c:v>
                </c:pt>
                <c:pt idx="59">
                  <c:v>3.198147514122289E-11</c:v>
                </c:pt>
                <c:pt idx="60">
                  <c:v>5.078935978829318E-11</c:v>
                </c:pt>
                <c:pt idx="61">
                  <c:v>8.061657243665813E-11</c:v>
                </c:pt>
                <c:pt idx="62">
                  <c:v>1.2790485212400112E-10</c:v>
                </c:pt>
                <c:pt idx="63">
                  <c:v>2.0285460653454038E-10</c:v>
                </c:pt>
                <c:pt idx="64">
                  <c:v>3.216128743338361E-10</c:v>
                </c:pt>
                <c:pt idx="65">
                  <c:v>5.097302789637119E-10</c:v>
                </c:pt>
                <c:pt idx="66">
                  <c:v>8.076185042643747E-10</c:v>
                </c:pt>
                <c:pt idx="67">
                  <c:v>1.2791571507115373E-09</c:v>
                </c:pt>
                <c:pt idx="68">
                  <c:v>2.0252499513741205E-09</c:v>
                </c:pt>
                <c:pt idx="69">
                  <c:v>3.2051420180631866E-09</c:v>
                </c:pt>
                <c:pt idx="70">
                  <c:v>5.069873491483107E-09</c:v>
                </c:pt>
                <c:pt idx="71">
                  <c:v>8.014645784656745E-09</c:v>
                </c:pt>
                <c:pt idx="72">
                  <c:v>1.2660531367142053E-08</c:v>
                </c:pt>
                <c:pt idx="73">
                  <c:v>1.9981461158041786E-08</c:v>
                </c:pt>
                <c:pt idx="74">
                  <c:v>3.150059382984972E-08</c:v>
                </c:pt>
                <c:pt idx="75">
                  <c:v>4.959208092453994E-08</c:v>
                </c:pt>
                <c:pt idx="76">
                  <c:v>7.794118847458446E-08</c:v>
                </c:pt>
                <c:pt idx="77">
                  <c:v>1.2223908491446873E-07</c:v>
                </c:pt>
                <c:pt idx="78">
                  <c:v>1.9121938197104195E-07</c:v>
                </c:pt>
                <c:pt idx="79">
                  <c:v>2.981815924050721E-07</c:v>
                </c:pt>
                <c:pt idx="80">
                  <c:v>4.6318940312698184E-07</c:v>
                </c:pt>
                <c:pt idx="81">
                  <c:v>7.161720216622407E-07</c:v>
                </c:pt>
                <c:pt idx="82">
                  <c:v>1.1011815751761142E-06</c:v>
                </c:pt>
                <c:pt idx="83">
                  <c:v>1.6820488524892538E-06</c:v>
                </c:pt>
                <c:pt idx="84">
                  <c:v>2.549611386247901E-06</c:v>
                </c:pt>
                <c:pt idx="85">
                  <c:v>3.830549144525338E-06</c:v>
                </c:pt>
                <c:pt idx="86">
                  <c:v>5.697670828012509E-06</c:v>
                </c:pt>
                <c:pt idx="87">
                  <c:v>8.381316438568892E-06</c:v>
                </c:pt>
                <c:pt idx="88">
                  <c:v>1.2181503889595065E-05</c:v>
                </c:pt>
                <c:pt idx="89">
                  <c:v>1.748069205424593E-05</c:v>
                </c:pt>
                <c:pt idx="90">
                  <c:v>2.4757636862347073E-05</c:v>
                </c:pt>
                <c:pt idx="91">
                  <c:v>3.4603702210039574E-05</c:v>
                </c:pt>
                <c:pt idx="92">
                  <c:v>4.774390644994362E-05</c:v>
                </c:pt>
                <c:pt idx="93">
                  <c:v>6.506563942718209E-05</c:v>
                </c:pt>
                <c:pt idx="94">
                  <c:v>8.765821505326306E-05</c:v>
                </c:pt>
                <c:pt idx="95">
                  <c:v>0.00011686632994032729</c:v>
                </c:pt>
                <c:pt idx="96">
                  <c:v>0.0001543603850574574</c:v>
                </c:pt>
                <c:pt idx="97">
                  <c:v>0.0002022268269757499</c:v>
                </c:pt>
                <c:pt idx="98">
                  <c:v>0.0002630823793667187</c:v>
                </c:pt>
                <c:pt idx="99">
                  <c:v>0.0003402172993937593</c:v>
                </c:pt>
                <c:pt idx="100">
                  <c:v>0.0004377745492891524</c:v>
                </c:pt>
                <c:pt idx="101">
                  <c:v>0.0005609739674853213</c:v>
                </c:pt>
                <c:pt idx="102">
                  <c:v>0.0007163931702673518</c:v>
                </c:pt>
                <c:pt idx="103">
                  <c:v>0.0009123201108803176</c:v>
                </c:pt>
                <c:pt idx="104">
                  <c:v>0.0011591961371914927</c:v>
                </c:pt>
                <c:pt idx="105">
                  <c:v>0.001470173248531557</c:v>
                </c:pt>
                <c:pt idx="106">
                  <c:v>0.0018618153382999546</c:v>
                </c:pt>
                <c:pt idx="107">
                  <c:v>0.002354980863331086</c:v>
                </c:pt>
                <c:pt idx="108">
                  <c:v>0.0029759340231209847</c:v>
                </c:pt>
                <c:pt idx="109">
                  <c:v>0.0037577436815723645</c:v>
                </c:pt>
                <c:pt idx="110">
                  <c:v>0.004742044570639281</c:v>
                </c:pt>
                <c:pt idx="111">
                  <c:v>0.005981254594929689</c:v>
                </c:pt>
                <c:pt idx="112">
                  <c:v>0.0075413663353105466</c:v>
                </c:pt>
                <c:pt idx="113">
                  <c:v>0.009505461420034868</c:v>
                </c:pt>
                <c:pt idx="114">
                  <c:v>0.011978134920970811</c:v>
                </c:pt>
                <c:pt idx="115">
                  <c:v>0.015091065388906208</c:v>
                </c:pt>
                <c:pt idx="116">
                  <c:v>0.019010027145085675</c:v>
                </c:pt>
                <c:pt idx="117">
                  <c:v>0.023943718243517206</c:v>
                </c:pt>
                <c:pt idx="118">
                  <c:v>0.030154874198225885</c:v>
                </c:pt>
                <c:pt idx="119">
                  <c:v>0.037974259277643876</c:v>
                </c:pt>
                <c:pt idx="120">
                  <c:v>0.047818280382377974</c:v>
                </c:pt>
                <c:pt idx="121">
                  <c:v>0.060211161396103136</c:v>
                </c:pt>
                <c:pt idx="122">
                  <c:v>0.07581285869439035</c:v>
                </c:pt>
                <c:pt idx="123">
                  <c:v>0.09545420412820349</c:v>
                </c:pt>
                <c:pt idx="124">
                  <c:v>0.12018114652080271</c:v>
                </c:pt>
                <c:pt idx="125">
                  <c:v>0.15131044698059368</c:v>
                </c:pt>
                <c:pt idx="126">
                  <c:v>0.19049979286963856</c:v>
                </c:pt>
                <c:pt idx="127">
                  <c:v>0.23983606244746572</c:v>
                </c:pt>
                <c:pt idx="128">
                  <c:v>0.301946437743864</c:v>
                </c:pt>
                <c:pt idx="129">
                  <c:v>0.38013827829293323</c:v>
                </c:pt>
                <c:pt idx="130">
                  <c:v>0.47857519733016013</c:v>
                </c:pt>
                <c:pt idx="131">
                  <c:v>0.6024987057658288</c:v>
                </c:pt>
                <c:pt idx="132">
                  <c:v>0.7585072092398091</c:v>
                </c:pt>
                <c:pt idx="133">
                  <c:v>0.9549071872716852</c:v>
                </c:pt>
                <c:pt idx="134">
                  <c:v>1.2021552107589077</c:v>
                </c:pt>
                <c:pt idx="135">
                  <c:v>1.5134142650527207</c:v>
                </c:pt>
                <c:pt idx="136">
                  <c:v>1.9052538910464605</c:v>
                </c:pt>
                <c:pt idx="137">
                  <c:v>2.398531249023683</c:v>
                </c:pt>
                <c:pt idx="138">
                  <c:v>3.019499739420607</c:v>
                </c:pt>
                <c:pt idx="139">
                  <c:v>3.801203765938476</c:v>
                </c:pt>
                <c:pt idx="140">
                  <c:v>4.78523320011422</c:v>
                </c:pt>
              </c:numCache>
            </c:numRef>
          </c:yVal>
          <c:smooth val="1"/>
        </c:ser>
        <c:ser>
          <c:idx val="3"/>
          <c:order val="4"/>
          <c:tx>
            <c:strRef>
              <c:f>DataPoly!$H$13</c:f>
              <c:strCache>
                <c:ptCount val="1"/>
                <c:pt idx="0">
                  <c:v>alpha4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DataPoly!$A$14:$A$154</c:f>
              <c:numCach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</c:numCache>
            </c:numRef>
          </c:xVal>
          <c:yVal>
            <c:numRef>
              <c:f>DataPoly!$H$14:$H$154</c:f>
              <c:numCache>
                <c:ptCount val="14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</c:numCache>
            </c:numRef>
          </c:yVal>
          <c:smooth val="1"/>
        </c:ser>
        <c:axId val="26247300"/>
        <c:axId val="34899109"/>
      </c:scatterChart>
      <c:valAx>
        <c:axId val="26247300"/>
        <c:scaling>
          <c:orientation val="minMax"/>
          <c:max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4899109"/>
        <c:crosses val="autoZero"/>
        <c:crossBetween val="midCat"/>
        <c:dispUnits/>
        <c:majorUnit val="2"/>
        <c:minorUnit val="0.5"/>
      </c:valAx>
      <c:valAx>
        <c:axId val="3489910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247300"/>
        <c:crosses val="autoZero"/>
        <c:crossBetween val="midCat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2175"/>
          <c:w val="0.88725"/>
          <c:h val="0.923"/>
        </c:manualLayout>
      </c:layout>
      <c:scatterChart>
        <c:scatterStyle val="smooth"/>
        <c:varyColors val="0"/>
        <c:ser>
          <c:idx val="0"/>
          <c:order val="0"/>
          <c:tx>
            <c:strRef>
              <c:f>DataPoly!$P$13</c:f>
              <c:strCache>
                <c:ptCount val="1"/>
                <c:pt idx="0">
                  <c:v>pH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DataPoly!$O$14:$O$154</c:f>
              <c:numCache>
                <c:ptCount val="14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0.014785465928266895</c:v>
                </c:pt>
                <c:pt idx="26">
                  <c:v>0.3681316803027443</c:v>
                </c:pt>
                <c:pt idx="27">
                  <c:v>0.7379573355260879</c:v>
                </c:pt>
                <c:pt idx="28">
                  <c:v>1.139371577722212</c:v>
                </c:pt>
                <c:pt idx="29">
                  <c:v>1.58759349418244</c:v>
                </c:pt>
                <c:pt idx="30">
                  <c:v>2.097807634664395</c:v>
                </c:pt>
                <c:pt idx="31">
                  <c:v>2.6847597996629813</c:v>
                </c:pt>
                <c:pt idx="32">
                  <c:v>3.3620215376588427</c:v>
                </c:pt>
                <c:pt idx="33">
                  <c:v>4.140885389089937</c:v>
                </c:pt>
                <c:pt idx="34">
                  <c:v>5.028922095127026</c:v>
                </c:pt>
                <c:pt idx="35">
                  <c:v>6.0283406144632705</c:v>
                </c:pt>
                <c:pt idx="36">
                  <c:v>7.134427953587259</c:v>
                </c:pt>
                <c:pt idx="37">
                  <c:v>8.334466058740977</c:v>
                </c:pt>
                <c:pt idx="38">
                  <c:v>9.607559455195267</c:v>
                </c:pt>
                <c:pt idx="39">
                  <c:v>10.925693964317832</c:v>
                </c:pt>
                <c:pt idx="40">
                  <c:v>12.256067739693673</c:v>
                </c:pt>
                <c:pt idx="41">
                  <c:v>13.564364378053183</c:v>
                </c:pt>
                <c:pt idx="42">
                  <c:v>14.818324224225936</c:v>
                </c:pt>
                <c:pt idx="43">
                  <c:v>15.990864023216206</c:v>
                </c:pt>
                <c:pt idx="44">
                  <c:v>17.06215072324144</c:v>
                </c:pt>
                <c:pt idx="45">
                  <c:v>18.02037360775797</c:v>
                </c:pt>
                <c:pt idx="46">
                  <c:v>18.86132196188237</c:v>
                </c:pt>
                <c:pt idx="47">
                  <c:v>19.587123921012417</c:v>
                </c:pt>
                <c:pt idx="48">
                  <c:v>20.204581741763498</c:v>
                </c:pt>
                <c:pt idx="49">
                  <c:v>20.723479542530388</c:v>
                </c:pt>
                <c:pt idx="50">
                  <c:v>21.155111494370225</c:v>
                </c:pt>
                <c:pt idx="51">
                  <c:v>21.511145786454517</c:v>
                </c:pt>
                <c:pt idx="52">
                  <c:v>21.802839082359558</c:v>
                </c:pt>
                <c:pt idx="53">
                  <c:v>22.040557171996607</c:v>
                </c:pt>
                <c:pt idx="54">
                  <c:v>22.233533412951804</c:v>
                </c:pt>
                <c:pt idx="55">
                  <c:v>22.389795175828972</c:v>
                </c:pt>
                <c:pt idx="56">
                  <c:v>22.516198714229695</c:v>
                </c:pt>
                <c:pt idx="57">
                  <c:v>22.618526940222566</c:v>
                </c:pt>
                <c:pt idx="58">
                  <c:v>22.701618162342097</c:v>
                </c:pt>
                <c:pt idx="59">
                  <c:v>22.769505052831345</c:v>
                </c:pt>
                <c:pt idx="60">
                  <c:v>22.825551525401927</c:v>
                </c:pt>
                <c:pt idx="61">
                  <c:v>22.872581102793003</c:v>
                </c:pt>
                <c:pt idx="62">
                  <c:v>22.912994263980046</c:v>
                </c:pt>
                <c:pt idx="63">
                  <c:v>22.9488747273817</c:v>
                </c:pt>
                <c:pt idx="64">
                  <c:v>22.98208610733245</c:v>
                </c:pt>
                <c:pt idx="65">
                  <c:v>23.014361224186008</c:v>
                </c:pt>
                <c:pt idx="66">
                  <c:v>23.047386797664018</c:v>
                </c:pt>
                <c:pt idx="67">
                  <c:v>23.082886466058977</c:v>
                </c:pt>
                <c:pt idx="68">
                  <c:v>23.122705138633417</c:v>
                </c:pt>
                <c:pt idx="69">
                  <c:v>23.168897634812627</c:v>
                </c:pt>
                <c:pt idx="70">
                  <c:v>23.223824367324497</c:v>
                </c:pt>
                <c:pt idx="71">
                  <c:v>23.290256405647263</c:v>
                </c:pt>
                <c:pt idx="72">
                  <c:v>23.371491461227258</c:v>
                </c:pt>
                <c:pt idx="73">
                  <c:v>23.471480932687083</c:v>
                </c:pt>
                <c:pt idx="74">
                  <c:v>23.594965801289494</c:v>
                </c:pt>
                <c:pt idx="75">
                  <c:v>23.747615426976154</c:v>
                </c:pt>
                <c:pt idx="76">
                  <c:v>23.936157626274834</c:v>
                </c:pt>
                <c:pt idx="77">
                  <c:v>24.16848027756203</c:v>
                </c:pt>
                <c:pt idx="78">
                  <c:v>24.453673776997626</c:v>
                </c:pt>
                <c:pt idx="79">
                  <c:v>24.801970288600728</c:v>
                </c:pt>
                <c:pt idx="80">
                  <c:v>25.224521586843434</c:v>
                </c:pt>
                <c:pt idx="81">
                  <c:v>25.73294641878793</c:v>
                </c:pt>
                <c:pt idx="82">
                  <c:v>26.338578070571455</c:v>
                </c:pt>
                <c:pt idx="83">
                  <c:v>27.051364053222926</c:v>
                </c:pt>
                <c:pt idx="84">
                  <c:v>27.878424788502276</c:v>
                </c:pt>
                <c:pt idx="85">
                  <c:v>28.822374536466402</c:v>
                </c:pt>
                <c:pt idx="86">
                  <c:v>29.87963819679669</c:v>
                </c:pt>
                <c:pt idx="87">
                  <c:v>31.039128451479367</c:v>
                </c:pt>
                <c:pt idx="88">
                  <c:v>32.28171701603942</c:v>
                </c:pt>
                <c:pt idx="89">
                  <c:v>33.5808705228391</c:v>
                </c:pt>
                <c:pt idx="90">
                  <c:v>34.90458943734327</c:v>
                </c:pt>
                <c:pt idx="91">
                  <c:v>36.2184320982276</c:v>
                </c:pt>
                <c:pt idx="92">
                  <c:v>37.48905796396388</c:v>
                </c:pt>
                <c:pt idx="93">
                  <c:v>38.68754484860672</c:v>
                </c:pt>
                <c:pt idx="94">
                  <c:v>39.791814763351674</c:v>
                </c:pt>
                <c:pt idx="95">
                  <c:v>40.78780119443157</c:v>
                </c:pt>
                <c:pt idx="96">
                  <c:v>41.66936331477581</c:v>
                </c:pt>
                <c:pt idx="97">
                  <c:v>42.43724543789519</c:v>
                </c:pt>
                <c:pt idx="98">
                  <c:v>43.09751040345164</c:v>
                </c:pt>
                <c:pt idx="99">
                  <c:v>43.659851841489875</c:v>
                </c:pt>
                <c:pt idx="100">
                  <c:v>44.13607574719809</c:v>
                </c:pt>
                <c:pt idx="101">
                  <c:v>44.53890596243841</c:v>
                </c:pt>
                <c:pt idx="102">
                  <c:v>44.881156670963854</c:v>
                </c:pt>
                <c:pt idx="103">
                  <c:v>45.175244648128384</c:v>
                </c:pt>
                <c:pt idx="104">
                  <c:v>45.43298174190153</c:v>
                </c:pt>
                <c:pt idx="105">
                  <c:v>45.66558258599017</c:v>
                </c:pt>
                <c:pt idx="106">
                  <c:v>45.88383215145022</c:v>
                </c:pt>
                <c:pt idx="107">
                  <c:v>46.098373819144356</c:v>
                </c:pt>
                <c:pt idx="108">
                  <c:v>46.32009624023136</c:v>
                </c:pt>
                <c:pt idx="109">
                  <c:v>46.560614312550086</c:v>
                </c:pt>
                <c:pt idx="110">
                  <c:v>46.832856098489984</c:v>
                </c:pt>
                <c:pt idx="111">
                  <c:v>47.15178473404699</c:v>
                </c:pt>
                <c:pt idx="112">
                  <c:v>47.535304699407995</c:v>
                </c:pt>
                <c:pt idx="113">
                  <c:v>48.00542891015326</c:v>
                </c:pt>
                <c:pt idx="114">
                  <c:v>48.589822716531046</c:v>
                </c:pt>
                <c:pt idx="115">
                  <c:v>49.32390263216199</c:v>
                </c:pt>
                <c:pt idx="116">
                  <c:v>50.25376816136204</c:v>
                </c:pt>
                <c:pt idx="117">
                  <c:v>51.44041501422753</c:v>
                </c:pt>
                <c:pt idx="118">
                  <c:v>52.965975649533995</c:v>
                </c:pt>
                <c:pt idx="119">
                  <c:v>54.94327502785293</c:v>
                </c:pt>
                <c:pt idx="120">
                  <c:v>57.53102033467459</c:v>
                </c:pt>
                <c:pt idx="121">
                  <c:v>60.95900675483272</c:v>
                </c:pt>
                <c:pt idx="122">
                  <c:v>65.5721077917542</c:v>
                </c:pt>
                <c:pt idx="123">
                  <c:v>71.91184667103563</c:v>
                </c:pt>
                <c:pt idx="124">
                  <c:v>80.87941722841124</c:v>
                </c:pt>
                <c:pt idx="125">
                  <c:v>94.09422488513205</c:v>
                </c:pt>
                <c:pt idx="126">
                  <c:v>114.79017483865988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</c:numCache>
            </c:numRef>
          </c:xVal>
          <c:yVal>
            <c:numRef>
              <c:f>DataPoly!$P$14:$P$154</c:f>
              <c:numCach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</c:numCache>
            </c:numRef>
          </c:yVal>
          <c:smooth val="1"/>
        </c:ser>
        <c:ser>
          <c:idx val="1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Polyprotic!$B$15</c:f>
              <c:numCache/>
            </c:numRef>
          </c:xVal>
          <c:yVal>
            <c:numRef>
              <c:f>Polyprotic!$C$15</c:f>
              <c:numCache/>
            </c:numRef>
          </c:yVal>
          <c:smooth val="1"/>
        </c:ser>
        <c:axId val="45656526"/>
        <c:axId val="8255551"/>
      </c:scatterChart>
      <c:scatterChart>
        <c:scatterStyle val="lineMarker"/>
        <c:varyColors val="0"/>
        <c:ser>
          <c:idx val="2"/>
          <c:order val="1"/>
          <c:tx>
            <c:strRef>
              <c:f>DataPoly!$S$13</c:f>
              <c:strCache>
                <c:ptCount val="1"/>
                <c:pt idx="0">
                  <c:v>slope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DataPoly!$O$14:$O$154</c:f>
              <c:numCache>
                <c:ptCount val="14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0.014785465928266895</c:v>
                </c:pt>
                <c:pt idx="26">
                  <c:v>0.3681316803027443</c:v>
                </c:pt>
                <c:pt idx="27">
                  <c:v>0.7379573355260879</c:v>
                </c:pt>
                <c:pt idx="28">
                  <c:v>1.139371577722212</c:v>
                </c:pt>
                <c:pt idx="29">
                  <c:v>1.58759349418244</c:v>
                </c:pt>
                <c:pt idx="30">
                  <c:v>2.097807634664395</c:v>
                </c:pt>
                <c:pt idx="31">
                  <c:v>2.6847597996629813</c:v>
                </c:pt>
                <c:pt idx="32">
                  <c:v>3.3620215376588427</c:v>
                </c:pt>
                <c:pt idx="33">
                  <c:v>4.140885389089937</c:v>
                </c:pt>
                <c:pt idx="34">
                  <c:v>5.028922095127026</c:v>
                </c:pt>
                <c:pt idx="35">
                  <c:v>6.0283406144632705</c:v>
                </c:pt>
                <c:pt idx="36">
                  <c:v>7.134427953587259</c:v>
                </c:pt>
                <c:pt idx="37">
                  <c:v>8.334466058740977</c:v>
                </c:pt>
                <c:pt idx="38">
                  <c:v>9.607559455195267</c:v>
                </c:pt>
                <c:pt idx="39">
                  <c:v>10.925693964317832</c:v>
                </c:pt>
                <c:pt idx="40">
                  <c:v>12.256067739693673</c:v>
                </c:pt>
                <c:pt idx="41">
                  <c:v>13.564364378053183</c:v>
                </c:pt>
                <c:pt idx="42">
                  <c:v>14.818324224225936</c:v>
                </c:pt>
                <c:pt idx="43">
                  <c:v>15.990864023216206</c:v>
                </c:pt>
                <c:pt idx="44">
                  <c:v>17.06215072324144</c:v>
                </c:pt>
                <c:pt idx="45">
                  <c:v>18.02037360775797</c:v>
                </c:pt>
                <c:pt idx="46">
                  <c:v>18.86132196188237</c:v>
                </c:pt>
                <c:pt idx="47">
                  <c:v>19.587123921012417</c:v>
                </c:pt>
                <c:pt idx="48">
                  <c:v>20.204581741763498</c:v>
                </c:pt>
                <c:pt idx="49">
                  <c:v>20.723479542530388</c:v>
                </c:pt>
                <c:pt idx="50">
                  <c:v>21.155111494370225</c:v>
                </c:pt>
                <c:pt idx="51">
                  <c:v>21.511145786454517</c:v>
                </c:pt>
                <c:pt idx="52">
                  <c:v>21.802839082359558</c:v>
                </c:pt>
                <c:pt idx="53">
                  <c:v>22.040557171996607</c:v>
                </c:pt>
                <c:pt idx="54">
                  <c:v>22.233533412951804</c:v>
                </c:pt>
                <c:pt idx="55">
                  <c:v>22.389795175828972</c:v>
                </c:pt>
                <c:pt idx="56">
                  <c:v>22.516198714229695</c:v>
                </c:pt>
                <c:pt idx="57">
                  <c:v>22.618526940222566</c:v>
                </c:pt>
                <c:pt idx="58">
                  <c:v>22.701618162342097</c:v>
                </c:pt>
                <c:pt idx="59">
                  <c:v>22.769505052831345</c:v>
                </c:pt>
                <c:pt idx="60">
                  <c:v>22.825551525401927</c:v>
                </c:pt>
                <c:pt idx="61">
                  <c:v>22.872581102793003</c:v>
                </c:pt>
                <c:pt idx="62">
                  <c:v>22.912994263980046</c:v>
                </c:pt>
                <c:pt idx="63">
                  <c:v>22.9488747273817</c:v>
                </c:pt>
                <c:pt idx="64">
                  <c:v>22.98208610733245</c:v>
                </c:pt>
                <c:pt idx="65">
                  <c:v>23.014361224186008</c:v>
                </c:pt>
                <c:pt idx="66">
                  <c:v>23.047386797664018</c:v>
                </c:pt>
                <c:pt idx="67">
                  <c:v>23.082886466058977</c:v>
                </c:pt>
                <c:pt idx="68">
                  <c:v>23.122705138633417</c:v>
                </c:pt>
                <c:pt idx="69">
                  <c:v>23.168897634812627</c:v>
                </c:pt>
                <c:pt idx="70">
                  <c:v>23.223824367324497</c:v>
                </c:pt>
                <c:pt idx="71">
                  <c:v>23.290256405647263</c:v>
                </c:pt>
                <c:pt idx="72">
                  <c:v>23.371491461227258</c:v>
                </c:pt>
                <c:pt idx="73">
                  <c:v>23.471480932687083</c:v>
                </c:pt>
                <c:pt idx="74">
                  <c:v>23.594965801289494</c:v>
                </c:pt>
                <c:pt idx="75">
                  <c:v>23.747615426976154</c:v>
                </c:pt>
                <c:pt idx="76">
                  <c:v>23.936157626274834</c:v>
                </c:pt>
                <c:pt idx="77">
                  <c:v>24.16848027756203</c:v>
                </c:pt>
                <c:pt idx="78">
                  <c:v>24.453673776997626</c:v>
                </c:pt>
                <c:pt idx="79">
                  <c:v>24.801970288600728</c:v>
                </c:pt>
                <c:pt idx="80">
                  <c:v>25.224521586843434</c:v>
                </c:pt>
                <c:pt idx="81">
                  <c:v>25.73294641878793</c:v>
                </c:pt>
                <c:pt idx="82">
                  <c:v>26.338578070571455</c:v>
                </c:pt>
                <c:pt idx="83">
                  <c:v>27.051364053222926</c:v>
                </c:pt>
                <c:pt idx="84">
                  <c:v>27.878424788502276</c:v>
                </c:pt>
                <c:pt idx="85">
                  <c:v>28.822374536466402</c:v>
                </c:pt>
                <c:pt idx="86">
                  <c:v>29.87963819679669</c:v>
                </c:pt>
                <c:pt idx="87">
                  <c:v>31.039128451479367</c:v>
                </c:pt>
                <c:pt idx="88">
                  <c:v>32.28171701603942</c:v>
                </c:pt>
                <c:pt idx="89">
                  <c:v>33.5808705228391</c:v>
                </c:pt>
                <c:pt idx="90">
                  <c:v>34.90458943734327</c:v>
                </c:pt>
                <c:pt idx="91">
                  <c:v>36.2184320982276</c:v>
                </c:pt>
                <c:pt idx="92">
                  <c:v>37.48905796396388</c:v>
                </c:pt>
                <c:pt idx="93">
                  <c:v>38.68754484860672</c:v>
                </c:pt>
                <c:pt idx="94">
                  <c:v>39.791814763351674</c:v>
                </c:pt>
                <c:pt idx="95">
                  <c:v>40.78780119443157</c:v>
                </c:pt>
                <c:pt idx="96">
                  <c:v>41.66936331477581</c:v>
                </c:pt>
                <c:pt idx="97">
                  <c:v>42.43724543789519</c:v>
                </c:pt>
                <c:pt idx="98">
                  <c:v>43.09751040345164</c:v>
                </c:pt>
                <c:pt idx="99">
                  <c:v>43.659851841489875</c:v>
                </c:pt>
                <c:pt idx="100">
                  <c:v>44.13607574719809</c:v>
                </c:pt>
                <c:pt idx="101">
                  <c:v>44.53890596243841</c:v>
                </c:pt>
                <c:pt idx="102">
                  <c:v>44.881156670963854</c:v>
                </c:pt>
                <c:pt idx="103">
                  <c:v>45.175244648128384</c:v>
                </c:pt>
                <c:pt idx="104">
                  <c:v>45.43298174190153</c:v>
                </c:pt>
                <c:pt idx="105">
                  <c:v>45.66558258599017</c:v>
                </c:pt>
                <c:pt idx="106">
                  <c:v>45.88383215145022</c:v>
                </c:pt>
                <c:pt idx="107">
                  <c:v>46.098373819144356</c:v>
                </c:pt>
                <c:pt idx="108">
                  <c:v>46.32009624023136</c:v>
                </c:pt>
                <c:pt idx="109">
                  <c:v>46.560614312550086</c:v>
                </c:pt>
                <c:pt idx="110">
                  <c:v>46.832856098489984</c:v>
                </c:pt>
                <c:pt idx="111">
                  <c:v>47.15178473404699</c:v>
                </c:pt>
                <c:pt idx="112">
                  <c:v>47.535304699407995</c:v>
                </c:pt>
                <c:pt idx="113">
                  <c:v>48.00542891015326</c:v>
                </c:pt>
                <c:pt idx="114">
                  <c:v>48.589822716531046</c:v>
                </c:pt>
                <c:pt idx="115">
                  <c:v>49.32390263216199</c:v>
                </c:pt>
                <c:pt idx="116">
                  <c:v>50.25376816136204</c:v>
                </c:pt>
                <c:pt idx="117">
                  <c:v>51.44041501422753</c:v>
                </c:pt>
                <c:pt idx="118">
                  <c:v>52.965975649533995</c:v>
                </c:pt>
                <c:pt idx="119">
                  <c:v>54.94327502785293</c:v>
                </c:pt>
                <c:pt idx="120">
                  <c:v>57.53102033467459</c:v>
                </c:pt>
                <c:pt idx="121">
                  <c:v>60.95900675483272</c:v>
                </c:pt>
                <c:pt idx="122">
                  <c:v>65.5721077917542</c:v>
                </c:pt>
                <c:pt idx="123">
                  <c:v>71.91184667103563</c:v>
                </c:pt>
                <c:pt idx="124">
                  <c:v>80.87941722841124</c:v>
                </c:pt>
                <c:pt idx="125">
                  <c:v>94.09422488513205</c:v>
                </c:pt>
                <c:pt idx="126">
                  <c:v>114.79017483865988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</c:numCache>
            </c:numRef>
          </c:xVal>
          <c:yVal>
            <c:numRef>
              <c:f>DataPoly!$S$14:$S$154</c:f>
              <c:numCach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yVal>
          <c:smooth val="1"/>
        </c:ser>
        <c:axId val="7191096"/>
        <c:axId val="64719865"/>
      </c:scatterChart>
      <c:valAx>
        <c:axId val="45656526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Volume KOH (ml)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out"/>
        <c:tickLblPos val="nextTo"/>
        <c:crossAx val="8255551"/>
        <c:crosses val="autoZero"/>
        <c:crossBetween val="midCat"/>
        <c:dispUnits/>
        <c:majorUnit val="10"/>
        <c:minorUnit val="2"/>
      </c:valAx>
      <c:valAx>
        <c:axId val="8255551"/>
        <c:scaling>
          <c:orientation val="minMax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out"/>
        <c:tickLblPos val="nextTo"/>
        <c:crossAx val="45656526"/>
        <c:crosses val="autoZero"/>
        <c:crossBetween val="midCat"/>
        <c:dispUnits/>
      </c:valAx>
      <c:valAx>
        <c:axId val="7191096"/>
        <c:scaling>
          <c:orientation val="minMax"/>
        </c:scaling>
        <c:axPos val="b"/>
        <c:delete val="1"/>
        <c:majorTickMark val="in"/>
        <c:minorTickMark val="none"/>
        <c:tickLblPos val="nextTo"/>
        <c:crossAx val="64719865"/>
        <c:crosses val="max"/>
        <c:crossBetween val="midCat"/>
        <c:dispUnits/>
      </c:valAx>
      <c:valAx>
        <c:axId val="64719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dpH/dV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191096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.1075"/>
          <c:w val="0.89475"/>
          <c:h val="0.8345"/>
        </c:manualLayout>
      </c:layout>
      <c:scatterChart>
        <c:scatterStyle val="smooth"/>
        <c:varyColors val="0"/>
        <c:ser>
          <c:idx val="0"/>
          <c:order val="0"/>
          <c:tx>
            <c:strRef>
              <c:f>DataMono!$P$13</c:f>
              <c:strCache>
                <c:ptCount val="1"/>
                <c:pt idx="0">
                  <c:v>pH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DataMono!$O$14:$O$154</c:f>
              <c:numCache/>
            </c:numRef>
          </c:xVal>
          <c:yVal>
            <c:numRef>
              <c:f>DataMono!$P$14:$P$154</c:f>
              <c:numCache/>
            </c:numRef>
          </c:yVal>
          <c:smooth val="1"/>
        </c:ser>
        <c:axId val="45607874"/>
        <c:axId val="7817683"/>
      </c:scatterChart>
      <c:scatterChart>
        <c:scatterStyle val="lineMarker"/>
        <c:varyColors val="0"/>
        <c:ser>
          <c:idx val="2"/>
          <c:order val="1"/>
          <c:tx>
            <c:strRef>
              <c:f>DataMono!$S$13</c:f>
              <c:strCache>
                <c:ptCount val="1"/>
                <c:pt idx="0">
                  <c:v>slope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DataMono!$O$14:$O$154</c:f>
              <c:numCache/>
            </c:numRef>
          </c:xVal>
          <c:yVal>
            <c:numRef>
              <c:f>DataMono!$S$14:$S$154</c:f>
              <c:numCache/>
            </c:numRef>
          </c:yVal>
          <c:smooth val="1"/>
        </c:ser>
        <c:axId val="3250284"/>
        <c:axId val="29252557"/>
      </c:scatterChart>
      <c:valAx>
        <c:axId val="45607874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Volume KOH (ml)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crossAx val="7817683"/>
        <c:crosses val="autoZero"/>
        <c:crossBetween val="midCat"/>
        <c:dispUnits/>
        <c:majorUnit val="10"/>
        <c:minorUnit val="2"/>
      </c:valAx>
      <c:valAx>
        <c:axId val="7817683"/>
        <c:scaling>
          <c:orientation val="minMax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crossAx val="45607874"/>
        <c:crosses val="autoZero"/>
        <c:crossBetween val="midCat"/>
        <c:dispUnits/>
      </c:valAx>
      <c:valAx>
        <c:axId val="3250284"/>
        <c:scaling>
          <c:orientation val="minMax"/>
        </c:scaling>
        <c:axPos val="b"/>
        <c:delete val="1"/>
        <c:majorTickMark val="in"/>
        <c:minorTickMark val="none"/>
        <c:tickLblPos val="nextTo"/>
        <c:crossAx val="29252557"/>
        <c:crosses val="max"/>
        <c:crossBetween val="midCat"/>
        <c:dispUnits/>
      </c:valAx>
      <c:valAx>
        <c:axId val="29252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dpH/dV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5028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DataMono!$P$13</c:f>
              <c:strCache>
                <c:ptCount val="1"/>
                <c:pt idx="0">
                  <c:v>pH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DataMono!$O$14:$O$154</c:f>
              <c:numCache/>
            </c:numRef>
          </c:xVal>
          <c:yVal>
            <c:numRef>
              <c:f>DataMono!$P$14:$P$154</c:f>
              <c:numCache/>
            </c:numRef>
          </c:yVal>
          <c:smooth val="1"/>
        </c:ser>
        <c:axId val="61946422"/>
        <c:axId val="20646887"/>
      </c:scatterChart>
      <c:valAx>
        <c:axId val="61946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646887"/>
        <c:crosses val="autoZero"/>
        <c:crossBetween val="midCat"/>
        <c:dispUnits/>
      </c:valAx>
      <c:valAx>
        <c:axId val="206468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94642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.1075"/>
          <c:w val="0.89475"/>
          <c:h val="0.8345"/>
        </c:manualLayout>
      </c:layout>
      <c:scatterChart>
        <c:scatterStyle val="smooth"/>
        <c:varyColors val="0"/>
        <c:ser>
          <c:idx val="0"/>
          <c:order val="0"/>
          <c:tx>
            <c:strRef>
              <c:f>DataPoly!$P$13</c:f>
              <c:strCache>
                <c:ptCount val="1"/>
                <c:pt idx="0">
                  <c:v>pH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DataPoly!$O$14:$O$154</c:f>
              <c:numCache/>
            </c:numRef>
          </c:xVal>
          <c:yVal>
            <c:numRef>
              <c:f>DataPoly!$P$14:$P$154</c:f>
              <c:numCache/>
            </c:numRef>
          </c:yVal>
          <c:smooth val="1"/>
        </c:ser>
        <c:axId val="51604256"/>
        <c:axId val="61785121"/>
      </c:scatterChart>
      <c:scatterChart>
        <c:scatterStyle val="lineMarker"/>
        <c:varyColors val="0"/>
        <c:ser>
          <c:idx val="2"/>
          <c:order val="1"/>
          <c:tx>
            <c:strRef>
              <c:f>DataPoly!$S$13</c:f>
              <c:strCache>
                <c:ptCount val="1"/>
                <c:pt idx="0">
                  <c:v>slope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DataPoly!$O$14:$O$154</c:f>
              <c:numCache/>
            </c:numRef>
          </c:xVal>
          <c:yVal>
            <c:numRef>
              <c:f>DataPoly!$S$14:$S$154</c:f>
              <c:numCache/>
            </c:numRef>
          </c:yVal>
          <c:smooth val="1"/>
        </c:ser>
        <c:axId val="19195178"/>
        <c:axId val="38538875"/>
      </c:scatterChart>
      <c:valAx>
        <c:axId val="51604256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Volume KOH (ml)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crossAx val="61785121"/>
        <c:crosses val="autoZero"/>
        <c:crossBetween val="midCat"/>
        <c:dispUnits/>
        <c:majorUnit val="10"/>
        <c:minorUnit val="2"/>
      </c:valAx>
      <c:valAx>
        <c:axId val="61785121"/>
        <c:scaling>
          <c:orientation val="minMax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crossAx val="51604256"/>
        <c:crosses val="autoZero"/>
        <c:crossBetween val="midCat"/>
        <c:dispUnits/>
      </c:valAx>
      <c:valAx>
        <c:axId val="19195178"/>
        <c:scaling>
          <c:orientation val="minMax"/>
        </c:scaling>
        <c:axPos val="b"/>
        <c:delete val="1"/>
        <c:majorTickMark val="in"/>
        <c:minorTickMark val="none"/>
        <c:tickLblPos val="nextTo"/>
        <c:crossAx val="38538875"/>
        <c:crosses val="max"/>
        <c:crossBetween val="midCat"/>
        <c:dispUnits/>
      </c:valAx>
      <c:valAx>
        <c:axId val="38538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dpH/dV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195178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DataPoly!$P$13</c:f>
              <c:strCache>
                <c:ptCount val="1"/>
                <c:pt idx="0">
                  <c:v>pH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DataPoly!$O$14:$O$154</c:f>
              <c:numCache/>
            </c:numRef>
          </c:xVal>
          <c:yVal>
            <c:numRef>
              <c:f>DataPoly!$P$14:$P$154</c:f>
              <c:numCache/>
            </c:numRef>
          </c:yVal>
          <c:smooth val="1"/>
        </c:ser>
        <c:axId val="11305556"/>
        <c:axId val="34641141"/>
      </c:scatterChart>
      <c:valAx>
        <c:axId val="11305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41141"/>
        <c:crosses val="autoZero"/>
        <c:crossBetween val="midCat"/>
        <c:dispUnits/>
      </c:valAx>
      <c:valAx>
        <c:axId val="346411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30555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2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chart" Target="/xl/charts/chart1.xml" /><Relationship Id="rId7" Type="http://schemas.openxmlformats.org/officeDocument/2006/relationships/chart" Target="/xl/charts/chart2.xml" /><Relationship Id="rId8" Type="http://schemas.openxmlformats.org/officeDocument/2006/relationships/image" Target="../media/image9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8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Relationship Id="rId5" Type="http://schemas.openxmlformats.org/officeDocument/2006/relationships/image" Target="../media/image11.emf" /><Relationship Id="rId6" Type="http://schemas.openxmlformats.org/officeDocument/2006/relationships/image" Target="../media/image13.emf" /><Relationship Id="rId7" Type="http://schemas.openxmlformats.org/officeDocument/2006/relationships/image" Target="../media/image1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Relationship Id="rId10" Type="http://schemas.openxmlformats.org/officeDocument/2006/relationships/chart" Target="/xl/charts/chart3.xml" /><Relationship Id="rId1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0.87575</cdr:x>
      <cdr:y>0.928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838575" y="2647950"/>
          <a:ext cx="5429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B.Liengme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4</xdr:row>
      <xdr:rowOff>0</xdr:rowOff>
    </xdr:from>
    <xdr:to>
      <xdr:col>4</xdr:col>
      <xdr:colOff>28575</xdr:colOff>
      <xdr:row>4</xdr:row>
      <xdr:rowOff>200025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952500"/>
          <a:ext cx="1390650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9525</xdr:colOff>
      <xdr:row>5</xdr:row>
      <xdr:rowOff>0</xdr:rowOff>
    </xdr:from>
    <xdr:to>
      <xdr:col>4</xdr:col>
      <xdr:colOff>28575</xdr:colOff>
      <xdr:row>5</xdr:row>
      <xdr:rowOff>200025</xdr:rowOff>
    </xdr:to>
    <xdr:pic>
      <xdr:nvPicPr>
        <xdr:cNvPr id="2" name="ScrollBar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1190625"/>
          <a:ext cx="1390650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9525</xdr:colOff>
      <xdr:row>6</xdr:row>
      <xdr:rowOff>0</xdr:rowOff>
    </xdr:from>
    <xdr:to>
      <xdr:col>4</xdr:col>
      <xdr:colOff>28575</xdr:colOff>
      <xdr:row>6</xdr:row>
      <xdr:rowOff>200025</xdr:rowOff>
    </xdr:to>
    <xdr:pic>
      <xdr:nvPicPr>
        <xdr:cNvPr id="3" name="ScrollBar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0625" y="1428750"/>
          <a:ext cx="1390650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7</xdr:row>
      <xdr:rowOff>0</xdr:rowOff>
    </xdr:from>
    <xdr:to>
      <xdr:col>2</xdr:col>
      <xdr:colOff>685800</xdr:colOff>
      <xdr:row>7</xdr:row>
      <xdr:rowOff>190500</xdr:rowOff>
    </xdr:to>
    <xdr:pic>
      <xdr:nvPicPr>
        <xdr:cNvPr id="4" name="Spin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0150" y="1666875"/>
          <a:ext cx="6667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9</xdr:row>
      <xdr:rowOff>38100</xdr:rowOff>
    </xdr:from>
    <xdr:to>
      <xdr:col>2</xdr:col>
      <xdr:colOff>685800</xdr:colOff>
      <xdr:row>10</xdr:row>
      <xdr:rowOff>38100</xdr:rowOff>
    </xdr:to>
    <xdr:pic>
      <xdr:nvPicPr>
        <xdr:cNvPr id="5" name="CheckBo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8250" y="2181225"/>
          <a:ext cx="62865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4</xdr:col>
      <xdr:colOff>295275</xdr:colOff>
      <xdr:row>12</xdr:row>
      <xdr:rowOff>152400</xdr:rowOff>
    </xdr:from>
    <xdr:to>
      <xdr:col>10</xdr:col>
      <xdr:colOff>342900</xdr:colOff>
      <xdr:row>24</xdr:row>
      <xdr:rowOff>9525</xdr:rowOff>
    </xdr:to>
    <xdr:graphicFrame>
      <xdr:nvGraphicFramePr>
        <xdr:cNvPr id="6" name="Chart 6"/>
        <xdr:cNvGraphicFramePr/>
      </xdr:nvGraphicFramePr>
      <xdr:xfrm>
        <a:off x="2847975" y="3009900"/>
        <a:ext cx="4162425" cy="2714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161925</xdr:colOff>
      <xdr:row>0</xdr:row>
      <xdr:rowOff>66675</xdr:rowOff>
    </xdr:from>
    <xdr:to>
      <xdr:col>10</xdr:col>
      <xdr:colOff>438150</xdr:colOff>
      <xdr:row>12</xdr:row>
      <xdr:rowOff>66675</xdr:rowOff>
    </xdr:to>
    <xdr:graphicFrame>
      <xdr:nvGraphicFramePr>
        <xdr:cNvPr id="7" name="Chart 7"/>
        <xdr:cNvGraphicFramePr/>
      </xdr:nvGraphicFramePr>
      <xdr:xfrm>
        <a:off x="2714625" y="66675"/>
        <a:ext cx="4391025" cy="2857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0</xdr:col>
      <xdr:colOff>19050</xdr:colOff>
      <xdr:row>2</xdr:row>
      <xdr:rowOff>142875</xdr:rowOff>
    </xdr:from>
    <xdr:to>
      <xdr:col>2</xdr:col>
      <xdr:colOff>333375</xdr:colOff>
      <xdr:row>3</xdr:row>
      <xdr:rowOff>133350</xdr:rowOff>
    </xdr:to>
    <xdr:pic>
      <xdr:nvPicPr>
        <xdr:cNvPr id="8" name="ComboBox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050" y="619125"/>
          <a:ext cx="14954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0.8095</cdr:x>
      <cdr:y>0.9395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552825" y="3352800"/>
          <a:ext cx="838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B.Liengme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3</xdr:row>
      <xdr:rowOff>0</xdr:rowOff>
    </xdr:from>
    <xdr:to>
      <xdr:col>3</xdr:col>
      <xdr:colOff>9525</xdr:colOff>
      <xdr:row>3</xdr:row>
      <xdr:rowOff>190500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714375"/>
          <a:ext cx="657225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9525</xdr:colOff>
      <xdr:row>4</xdr:row>
      <xdr:rowOff>0</xdr:rowOff>
    </xdr:from>
    <xdr:to>
      <xdr:col>4</xdr:col>
      <xdr:colOff>47625</xdr:colOff>
      <xdr:row>4</xdr:row>
      <xdr:rowOff>200025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952500"/>
          <a:ext cx="1390650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9525</xdr:colOff>
      <xdr:row>5</xdr:row>
      <xdr:rowOff>0</xdr:rowOff>
    </xdr:from>
    <xdr:to>
      <xdr:col>4</xdr:col>
      <xdr:colOff>47625</xdr:colOff>
      <xdr:row>5</xdr:row>
      <xdr:rowOff>200025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0625" y="1190625"/>
          <a:ext cx="1390650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9525</xdr:colOff>
      <xdr:row>6</xdr:row>
      <xdr:rowOff>0</xdr:rowOff>
    </xdr:from>
    <xdr:to>
      <xdr:col>4</xdr:col>
      <xdr:colOff>47625</xdr:colOff>
      <xdr:row>6</xdr:row>
      <xdr:rowOff>200025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90625" y="1428750"/>
          <a:ext cx="1390650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9525</xdr:colOff>
      <xdr:row>7</xdr:row>
      <xdr:rowOff>0</xdr:rowOff>
    </xdr:from>
    <xdr:to>
      <xdr:col>4</xdr:col>
      <xdr:colOff>47625</xdr:colOff>
      <xdr:row>7</xdr:row>
      <xdr:rowOff>200025</xdr:rowOff>
    </xdr:to>
    <xdr:pic>
      <xdr:nvPicPr>
        <xdr:cNvPr id="5" name="ScrollBar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90625" y="1666875"/>
          <a:ext cx="1390650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9525</xdr:colOff>
      <xdr:row>8</xdr:row>
      <xdr:rowOff>0</xdr:rowOff>
    </xdr:from>
    <xdr:to>
      <xdr:col>4</xdr:col>
      <xdr:colOff>47625</xdr:colOff>
      <xdr:row>8</xdr:row>
      <xdr:rowOff>200025</xdr:rowOff>
    </xdr:to>
    <xdr:pic>
      <xdr:nvPicPr>
        <xdr:cNvPr id="6" name="ScrollBar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90625" y="1905000"/>
          <a:ext cx="1390650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9525</xdr:colOff>
      <xdr:row>9</xdr:row>
      <xdr:rowOff>0</xdr:rowOff>
    </xdr:from>
    <xdr:to>
      <xdr:col>4</xdr:col>
      <xdr:colOff>47625</xdr:colOff>
      <xdr:row>9</xdr:row>
      <xdr:rowOff>200025</xdr:rowOff>
    </xdr:to>
    <xdr:pic>
      <xdr:nvPicPr>
        <xdr:cNvPr id="7" name="ScrollBar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90625" y="2143125"/>
          <a:ext cx="1390650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10</xdr:row>
      <xdr:rowOff>0</xdr:rowOff>
    </xdr:from>
    <xdr:to>
      <xdr:col>3</xdr:col>
      <xdr:colOff>9525</xdr:colOff>
      <xdr:row>10</xdr:row>
      <xdr:rowOff>190500</xdr:rowOff>
    </xdr:to>
    <xdr:pic>
      <xdr:nvPicPr>
        <xdr:cNvPr id="8" name="SpinButton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00150" y="2381250"/>
          <a:ext cx="6572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12</xdr:row>
      <xdr:rowOff>38100</xdr:rowOff>
    </xdr:from>
    <xdr:to>
      <xdr:col>3</xdr:col>
      <xdr:colOff>9525</xdr:colOff>
      <xdr:row>13</xdr:row>
      <xdr:rowOff>38100</xdr:rowOff>
    </xdr:to>
    <xdr:pic>
      <xdr:nvPicPr>
        <xdr:cNvPr id="9" name="CheckBox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0" y="2895600"/>
          <a:ext cx="619125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</xdr:col>
      <xdr:colOff>38100</xdr:colOff>
      <xdr:row>15</xdr:row>
      <xdr:rowOff>152400</xdr:rowOff>
    </xdr:from>
    <xdr:to>
      <xdr:col>10</xdr:col>
      <xdr:colOff>342900</xdr:colOff>
      <xdr:row>30</xdr:row>
      <xdr:rowOff>123825</xdr:rowOff>
    </xdr:to>
    <xdr:graphicFrame>
      <xdr:nvGraphicFramePr>
        <xdr:cNvPr id="10" name="Chart 14"/>
        <xdr:cNvGraphicFramePr/>
      </xdr:nvGraphicFramePr>
      <xdr:xfrm>
        <a:off x="1219200" y="3724275"/>
        <a:ext cx="5772150" cy="35433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161925</xdr:colOff>
      <xdr:row>0</xdr:row>
      <xdr:rowOff>66675</xdr:rowOff>
    </xdr:from>
    <xdr:to>
      <xdr:col>10</xdr:col>
      <xdr:colOff>438150</xdr:colOff>
      <xdr:row>15</xdr:row>
      <xdr:rowOff>66675</xdr:rowOff>
    </xdr:to>
    <xdr:graphicFrame>
      <xdr:nvGraphicFramePr>
        <xdr:cNvPr id="11" name="Chart 15"/>
        <xdr:cNvGraphicFramePr/>
      </xdr:nvGraphicFramePr>
      <xdr:xfrm>
        <a:off x="2695575" y="66675"/>
        <a:ext cx="4391025" cy="35718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66675</xdr:colOff>
      <xdr:row>0</xdr:row>
      <xdr:rowOff>0</xdr:rowOff>
    </xdr:from>
    <xdr:to>
      <xdr:col>25</xdr:col>
      <xdr:colOff>333375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13220700" y="0"/>
        <a:ext cx="43815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342900</xdr:colOff>
      <xdr:row>154</xdr:row>
      <xdr:rowOff>57150</xdr:rowOff>
    </xdr:from>
    <xdr:to>
      <xdr:col>14</xdr:col>
      <xdr:colOff>85725</xdr:colOff>
      <xdr:row>172</xdr:row>
      <xdr:rowOff>28575</xdr:rowOff>
    </xdr:to>
    <xdr:graphicFrame>
      <xdr:nvGraphicFramePr>
        <xdr:cNvPr id="2" name="Chart 2"/>
        <xdr:cNvGraphicFramePr/>
      </xdr:nvGraphicFramePr>
      <xdr:xfrm>
        <a:off x="4714875" y="26489025"/>
        <a:ext cx="509587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66675</xdr:colOff>
      <xdr:row>0</xdr:row>
      <xdr:rowOff>0</xdr:rowOff>
    </xdr:from>
    <xdr:to>
      <xdr:col>25</xdr:col>
      <xdr:colOff>333375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13220700" y="0"/>
        <a:ext cx="43815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342900</xdr:colOff>
      <xdr:row>154</xdr:row>
      <xdr:rowOff>57150</xdr:rowOff>
    </xdr:from>
    <xdr:to>
      <xdr:col>14</xdr:col>
      <xdr:colOff>85725</xdr:colOff>
      <xdr:row>172</xdr:row>
      <xdr:rowOff>28575</xdr:rowOff>
    </xdr:to>
    <xdr:graphicFrame>
      <xdr:nvGraphicFramePr>
        <xdr:cNvPr id="2" name="Chart 5"/>
        <xdr:cNvGraphicFramePr/>
      </xdr:nvGraphicFramePr>
      <xdr:xfrm>
        <a:off x="4714875" y="26460450"/>
        <a:ext cx="509587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T13"/>
  <sheetViews>
    <sheetView showGridLines="0" tabSelected="1" workbookViewId="0" topLeftCell="A1">
      <selection activeCell="D14" sqref="D14"/>
    </sheetView>
  </sheetViews>
  <sheetFormatPr defaultColWidth="9.00390625" defaultRowHeight="14.25"/>
  <cols>
    <col min="1" max="1" width="6.50390625" style="0" customWidth="1"/>
    <col min="18" max="18" width="16.125" style="0" customWidth="1"/>
  </cols>
  <sheetData>
    <row r="1" spans="1:20" ht="18.75" customHeight="1">
      <c r="A1" t="s">
        <v>38</v>
      </c>
      <c r="M1" s="10" t="s">
        <v>49</v>
      </c>
      <c r="N1" s="10"/>
      <c r="O1" s="10"/>
      <c r="R1" t="s">
        <v>43</v>
      </c>
      <c r="S1" s="7" t="s">
        <v>44</v>
      </c>
      <c r="T1" s="7" t="s">
        <v>45</v>
      </c>
    </row>
    <row r="2" spans="1:20" ht="18.75" customHeight="1">
      <c r="A2" t="s">
        <v>39</v>
      </c>
      <c r="M2" s="14" t="s">
        <v>46</v>
      </c>
      <c r="N2" s="14" t="s">
        <v>20</v>
      </c>
      <c r="O2" s="10"/>
      <c r="R2" t="s">
        <v>47</v>
      </c>
      <c r="S2">
        <v>8</v>
      </c>
      <c r="T2">
        <v>9.6</v>
      </c>
    </row>
    <row r="3" spans="12:20" ht="18.75" customHeight="1">
      <c r="L3" t="s">
        <v>48</v>
      </c>
      <c r="M3" s="10">
        <v>0</v>
      </c>
      <c r="N3" s="10">
        <f>VLOOKUP($M$1,indicator,2,FALSE)</f>
        <v>6.4</v>
      </c>
      <c r="O3" s="10"/>
      <c r="R3" t="s">
        <v>42</v>
      </c>
      <c r="S3">
        <v>3.8</v>
      </c>
      <c r="T3">
        <v>5.4</v>
      </c>
    </row>
    <row r="4" spans="2:20" ht="18.75" customHeight="1">
      <c r="B4" s="2"/>
      <c r="C4" s="10"/>
      <c r="D4" s="11"/>
      <c r="M4" s="10">
        <v>50</v>
      </c>
      <c r="N4" s="10">
        <f>VLOOKUP($M$1,indicator,2,FALSE)</f>
        <v>6.4</v>
      </c>
      <c r="O4" s="10"/>
      <c r="R4" t="s">
        <v>49</v>
      </c>
      <c r="S4">
        <v>6.4</v>
      </c>
      <c r="T4">
        <v>8</v>
      </c>
    </row>
    <row r="5" spans="1:20" ht="18.75" customHeight="1">
      <c r="A5" t="s">
        <v>13</v>
      </c>
      <c r="B5" s="8">
        <f>D5/100</f>
        <v>1.39</v>
      </c>
      <c r="C5" s="10"/>
      <c r="D5" s="11">
        <v>139</v>
      </c>
      <c r="L5" t="s">
        <v>50</v>
      </c>
      <c r="M5" s="10">
        <v>0</v>
      </c>
      <c r="N5" s="10">
        <f>VLOOKUP($M$1,indicator,3,FALSE)</f>
        <v>8</v>
      </c>
      <c r="O5" s="10"/>
      <c r="R5" t="s">
        <v>51</v>
      </c>
      <c r="S5">
        <v>1.2</v>
      </c>
      <c r="T5">
        <v>2.8</v>
      </c>
    </row>
    <row r="6" spans="1:20" ht="18.75" customHeight="1">
      <c r="A6" t="s">
        <v>1</v>
      </c>
      <c r="B6" s="6">
        <f>0.075+D6/1000</f>
        <v>0.1</v>
      </c>
      <c r="C6" s="10"/>
      <c r="D6" s="11">
        <v>25</v>
      </c>
      <c r="M6" s="10">
        <v>50</v>
      </c>
      <c r="N6" s="10">
        <f>N5</f>
        <v>8</v>
      </c>
      <c r="O6" s="10"/>
      <c r="R6" t="s">
        <v>52</v>
      </c>
      <c r="S6">
        <v>8</v>
      </c>
      <c r="T6">
        <v>9.6</v>
      </c>
    </row>
    <row r="7" spans="1:4" ht="18.75" customHeight="1">
      <c r="A7" t="s">
        <v>2</v>
      </c>
      <c r="B7" s="6">
        <f>0.075+D7/1000</f>
        <v>0.1</v>
      </c>
      <c r="C7" s="10"/>
      <c r="D7" s="11">
        <v>25</v>
      </c>
    </row>
    <row r="8" spans="1:4" ht="18.75" customHeight="1">
      <c r="A8" t="s">
        <v>12</v>
      </c>
      <c r="B8" s="4">
        <f>5*C8</f>
        <v>25</v>
      </c>
      <c r="C8" s="10">
        <v>5</v>
      </c>
      <c r="D8" s="11"/>
    </row>
    <row r="9" spans="3:4" ht="18.75" customHeight="1">
      <c r="C9" s="10"/>
      <c r="D9" s="10"/>
    </row>
    <row r="10" spans="1:3" ht="18.75" customHeight="1">
      <c r="A10" t="s">
        <v>17</v>
      </c>
      <c r="C10" s="10" t="b">
        <v>0</v>
      </c>
    </row>
    <row r="11" ht="18.75" customHeight="1"/>
    <row r="12" ht="18.75" customHeight="1"/>
    <row r="13" ht="18.75" customHeight="1">
      <c r="B13" s="1"/>
    </row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</sheetData>
  <sheetProtection sheet="1" objects="1" scenarios="1"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D16"/>
  <sheetViews>
    <sheetView showGridLines="0" workbookViewId="0" topLeftCell="A1">
      <selection activeCell="D14" sqref="D14"/>
    </sheetView>
  </sheetViews>
  <sheetFormatPr defaultColWidth="9.00390625" defaultRowHeight="14.25"/>
  <cols>
    <col min="1" max="1" width="6.50390625" style="0" customWidth="1"/>
    <col min="3" max="3" width="8.75390625" style="0" customWidth="1"/>
  </cols>
  <sheetData>
    <row r="1" ht="18.75" customHeight="1">
      <c r="A1" t="s">
        <v>38</v>
      </c>
    </row>
    <row r="2" ht="18.75" customHeight="1">
      <c r="A2" t="s">
        <v>39</v>
      </c>
    </row>
    <row r="3" ht="18.75" customHeight="1"/>
    <row r="4" spans="1:4" ht="18.75" customHeight="1">
      <c r="A4" t="s">
        <v>0</v>
      </c>
      <c r="B4" s="2">
        <f>C4</f>
        <v>3</v>
      </c>
      <c r="C4" s="10">
        <v>3</v>
      </c>
      <c r="D4" s="11"/>
    </row>
    <row r="5" spans="1:4" ht="18.75" customHeight="1">
      <c r="A5" t="s">
        <v>13</v>
      </c>
      <c r="B5" s="8">
        <f>D5/100</f>
        <v>3.94</v>
      </c>
      <c r="C5" s="10"/>
      <c r="D5" s="11">
        <v>394</v>
      </c>
    </row>
    <row r="6" spans="1:4" ht="18.75" customHeight="1">
      <c r="A6" t="s">
        <v>14</v>
      </c>
      <c r="B6" s="8">
        <f>IF($B$4&gt;1,MAX(D6/100,B5)," ")</f>
        <v>8.97</v>
      </c>
      <c r="C6" s="10"/>
      <c r="D6" s="11">
        <v>897</v>
      </c>
    </row>
    <row r="7" spans="1:4" ht="18.75" customHeight="1">
      <c r="A7" t="s">
        <v>15</v>
      </c>
      <c r="B7" s="3">
        <f>IF($B$4&gt;2,MAX(D7/100,B6)," ")</f>
        <v>13.32</v>
      </c>
      <c r="C7" s="10"/>
      <c r="D7" s="11">
        <v>1332</v>
      </c>
    </row>
    <row r="8" spans="1:4" ht="18.75" customHeight="1">
      <c r="A8" t="s">
        <v>16</v>
      </c>
      <c r="B8" s="3" t="str">
        <f>IF($B$4&gt;3,MAX(D8/100,B7)," ")</f>
        <v> </v>
      </c>
      <c r="C8" s="10"/>
      <c r="D8" s="11">
        <v>1100</v>
      </c>
    </row>
    <row r="9" spans="1:4" ht="18.75" customHeight="1">
      <c r="A9" t="s">
        <v>1</v>
      </c>
      <c r="B9" s="6">
        <f>0.075+D9/1000</f>
        <v>0.092</v>
      </c>
      <c r="C9" s="10"/>
      <c r="D9" s="11">
        <v>17</v>
      </c>
    </row>
    <row r="10" spans="1:4" ht="18.75" customHeight="1">
      <c r="A10" t="s">
        <v>2</v>
      </c>
      <c r="B10" s="6">
        <f>0.075+D10/1000</f>
        <v>0.1</v>
      </c>
      <c r="C10" s="10"/>
      <c r="D10" s="11">
        <v>25</v>
      </c>
    </row>
    <row r="11" spans="1:4" ht="18.75" customHeight="1">
      <c r="A11" t="s">
        <v>12</v>
      </c>
      <c r="B11" s="4">
        <f>5*C11</f>
        <v>25</v>
      </c>
      <c r="C11" s="10">
        <v>5</v>
      </c>
      <c r="D11" s="11"/>
    </row>
    <row r="12" spans="3:4" ht="18.75" customHeight="1">
      <c r="C12" s="10"/>
      <c r="D12" s="10"/>
    </row>
    <row r="13" spans="1:3" ht="18.75" customHeight="1">
      <c r="A13" t="s">
        <v>17</v>
      </c>
      <c r="C13" s="10" t="b">
        <v>0</v>
      </c>
    </row>
    <row r="14" ht="18.75" customHeight="1">
      <c r="A14" t="s">
        <v>41</v>
      </c>
    </row>
    <row r="15" spans="2:3" ht="18.75" customHeight="1">
      <c r="B15" s="12">
        <v>25</v>
      </c>
      <c r="C15" s="13">
        <v>10.19</v>
      </c>
    </row>
    <row r="16" ht="18.75" customHeight="1">
      <c r="B16" s="1"/>
    </row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</sheetData>
  <sheetProtection sheet="1" objects="1" scenarios="1"/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S154"/>
  <sheetViews>
    <sheetView workbookViewId="0" topLeftCell="D13">
      <selection activeCell="F22" sqref="F22"/>
    </sheetView>
  </sheetViews>
  <sheetFormatPr defaultColWidth="9.00390625" defaultRowHeight="14.25"/>
  <cols>
    <col min="2" max="4" width="9.125" style="0" customWidth="1"/>
    <col min="5" max="5" width="12.25390625" style="0" bestFit="1" customWidth="1"/>
    <col min="6" max="6" width="8.75390625" style="0" customWidth="1"/>
    <col min="7" max="7" width="9.25390625" style="0" customWidth="1"/>
    <col min="8" max="8" width="8.25390625" style="0" customWidth="1"/>
    <col min="9" max="9" width="7.75390625" style="0" customWidth="1"/>
  </cols>
  <sheetData>
    <row r="1" ht="13.5">
      <c r="A1" t="s">
        <v>10</v>
      </c>
    </row>
    <row r="2" spans="1:4" ht="13.5">
      <c r="A2" t="s">
        <v>11</v>
      </c>
      <c r="B2" s="5">
        <v>1E-14</v>
      </c>
      <c r="C2" s="5"/>
      <c r="D2" s="5"/>
    </row>
    <row r="3" spans="1:2" ht="13.5">
      <c r="A3" t="s">
        <v>6</v>
      </c>
      <c r="B3">
        <f>10^-Monoprotic!B5</f>
        <v>0.04073802778041127</v>
      </c>
    </row>
    <row r="7" spans="1:2" ht="13.5">
      <c r="A7" t="s">
        <v>4</v>
      </c>
      <c r="B7">
        <f>Monoprotic!B6</f>
        <v>0.1</v>
      </c>
    </row>
    <row r="8" spans="1:2" ht="13.5">
      <c r="A8" t="s">
        <v>5</v>
      </c>
      <c r="B8">
        <f>Monoprotic!B7</f>
        <v>0.1</v>
      </c>
    </row>
    <row r="9" spans="1:2" ht="13.5">
      <c r="A9" t="s">
        <v>3</v>
      </c>
      <c r="B9">
        <f>Monoprotic!B8</f>
        <v>25</v>
      </c>
    </row>
    <row r="10" spans="1:2" ht="13.5">
      <c r="A10" t="s">
        <v>18</v>
      </c>
      <c r="B10">
        <v>1</v>
      </c>
    </row>
    <row r="11" spans="1:2" ht="13.5">
      <c r="A11" t="s">
        <v>19</v>
      </c>
      <c r="B11">
        <v>0.1</v>
      </c>
    </row>
    <row r="12" spans="1:19" ht="13.5">
      <c r="A12" t="s">
        <v>37</v>
      </c>
      <c r="B12" t="b">
        <f>Monoprotic!C10</f>
        <v>0</v>
      </c>
      <c r="O12" s="15" t="s">
        <v>31</v>
      </c>
      <c r="P12" s="15"/>
      <c r="R12" s="15" t="s">
        <v>34</v>
      </c>
      <c r="S12" s="15"/>
    </row>
    <row r="13" spans="1:19" ht="13.5">
      <c r="A13" s="7" t="s">
        <v>20</v>
      </c>
      <c r="B13" s="7" t="s">
        <v>21</v>
      </c>
      <c r="C13" s="7" t="s">
        <v>32</v>
      </c>
      <c r="D13" s="7" t="s">
        <v>40</v>
      </c>
      <c r="E13" t="s">
        <v>22</v>
      </c>
      <c r="F13" t="s">
        <v>23</v>
      </c>
      <c r="G13" t="s">
        <v>24</v>
      </c>
      <c r="H13" t="s">
        <v>25</v>
      </c>
      <c r="I13" t="s">
        <v>26</v>
      </c>
      <c r="J13" t="s">
        <v>27</v>
      </c>
      <c r="K13" t="s">
        <v>28</v>
      </c>
      <c r="L13" t="s">
        <v>29</v>
      </c>
      <c r="M13" t="s">
        <v>30</v>
      </c>
      <c r="O13" t="s">
        <v>33</v>
      </c>
      <c r="P13" t="s">
        <v>20</v>
      </c>
      <c r="R13" t="s">
        <v>35</v>
      </c>
      <c r="S13" t="s">
        <v>36</v>
      </c>
    </row>
    <row r="14" spans="1:19" ht="13.5">
      <c r="A14">
        <v>0</v>
      </c>
      <c r="B14">
        <f>10^-A14</f>
        <v>1</v>
      </c>
      <c r="C14">
        <f>IF(n=4,B14^4+Ka1*B14^3+Ka1*Ka2*B14^2+Ka1*Ka2*Ka3*B14+Ka1*Ka2*Ka3*Ka4,IF(n=3,B14^3+Ka1*B14^2+Ka1*Ka2*B14+Ka1*Ka3*Ka3,IF(n=2,B14^2+Ka1*B14+Ka1*Ka2,B14+Ka1)))</f>
        <v>1.0407380277804112</v>
      </c>
      <c r="D14">
        <f>B14^n/C14</f>
        <v>0.9608565972483071</v>
      </c>
      <c r="E14">
        <f>(Ka1*$B14^(n-1))/$C14</f>
        <v>0.03914340275169298</v>
      </c>
      <c r="F14" t="e">
        <f>IF(n&gt;1,(Ka1*Ka2*$B14^(n-2))/$C14,NA())</f>
        <v>#N/A</v>
      </c>
      <c r="G14" s="5" t="e">
        <f>IF(n&gt;2,(Ka1*Ka2*Ka3*$B14^(n-3))/$C14,NA())</f>
        <v>#N/A</v>
      </c>
      <c r="H14" s="5" t="e">
        <f>IF(n&gt;3,(Ka1*Ka2*Ka3*Ka4)/$C14,NA())</f>
        <v>#N/A</v>
      </c>
      <c r="I14" s="9">
        <f>IF(n=4,E14+2*F14+3*G14+4*H14,IF(n=3,E14+2*F14+3*G14,IF(n=2,E14+2*F14,E14)))</f>
        <v>0.03914340275169298</v>
      </c>
      <c r="J14">
        <f>(B14-Kw/B14)/Ma</f>
        <v>9.999999999999899</v>
      </c>
      <c r="K14">
        <f>(B14-Kw/B14)/Mb</f>
        <v>9.999999999999899</v>
      </c>
      <c r="L14">
        <f>(I14-J14)/(1+K14)</f>
        <v>-0.9055324179316634</v>
      </c>
      <c r="M14">
        <f>L14*Ma*Va/Mb</f>
        <v>-22.638310448291588</v>
      </c>
      <c r="O14" t="e">
        <f>IF(M14&lt;0,NA(),IF(M14&lt;=2*n*Va*Ma/Mb,M14,NA()))</f>
        <v>#N/A</v>
      </c>
      <c r="P14">
        <f aca="true" t="shared" si="0" ref="P14:P45">A14</f>
        <v>0</v>
      </c>
      <c r="R14" t="e">
        <f>(O14+O15)/2</f>
        <v>#N/A</v>
      </c>
      <c r="S14" t="b">
        <f>IF(diff,(P14-P15)/(O14-O15))</f>
        <v>0</v>
      </c>
    </row>
    <row r="15" spans="1:19" ht="13.5">
      <c r="A15">
        <f>A14+inc</f>
        <v>0.1</v>
      </c>
      <c r="B15">
        <f aca="true" t="shared" si="1" ref="B15:B78">10^-A15</f>
        <v>0.7943282347242815</v>
      </c>
      <c r="C15">
        <f aca="true" t="shared" si="2" ref="C15:C78">IF(n=4,B15^4+Ka1*B15^3+Ka1*Ka2*B15^2+Ka1*Ka2*Ka3*B15+Ka1*Ka2*Ka3*Ka4,IF(n=3,B15^3+Ka1*B15^2+Ka1*Ka2*B15+Ka1*Ka3*Ka3,IF(n=2,B15^2+Ka1*B15+Ka1*Ka2,B15+Ka1)))</f>
        <v>0.8350662625046927</v>
      </c>
      <c r="D15">
        <f aca="true" t="shared" si="3" ref="D15:D78">B15^n/C15</f>
        <v>0.951215814110102</v>
      </c>
      <c r="E15">
        <f aca="true" t="shared" si="4" ref="E15:E78">(Ka1*$B15^(n-1))/$C15</f>
        <v>0.04878418588989798</v>
      </c>
      <c r="F15" t="e">
        <f aca="true" t="shared" si="5" ref="F15:F78">IF(n&gt;1,(Ka1*Ka2*$B15^(n-2))/$C15,NA())</f>
        <v>#N/A</v>
      </c>
      <c r="G15" s="5" t="e">
        <f aca="true" t="shared" si="6" ref="G15:G78">IF(n&gt;2,(Ka1*Ka2*Ka3*$B15^(n-3))/$C15,NA())</f>
        <v>#N/A</v>
      </c>
      <c r="H15" s="5" t="e">
        <f aca="true" t="shared" si="7" ref="H15:H78">IF(n&gt;3,(Ka1*Ka2*Ka3*Ka4)/$C15,NA())</f>
        <v>#N/A</v>
      </c>
      <c r="I15" s="9">
        <f aca="true" t="shared" si="8" ref="I15:I78">IF(n=4,E15+2*F15+3*G15+4*H15,IF(n=3,E15+2*F15+3*G15,IF(n=2,E15+2*F15,E15)))</f>
        <v>0.04878418588989798</v>
      </c>
      <c r="J15">
        <f aca="true" t="shared" si="9" ref="J15:J78">(B15-Kw/B15)/Ma</f>
        <v>7.943282347242689</v>
      </c>
      <c r="K15">
        <f aca="true" t="shared" si="10" ref="K15:K78">(B15-Kw/B15)/Mb</f>
        <v>7.943282347242689</v>
      </c>
      <c r="L15">
        <f aca="true" t="shared" si="11" ref="L15:L78">(I15-J15)/(1+K15)</f>
        <v>-0.8827293889236036</v>
      </c>
      <c r="M15">
        <f aca="true" t="shared" si="12" ref="M15:M78">L15*Ma*Va/Mb</f>
        <v>-22.06823472309009</v>
      </c>
      <c r="O15" t="e">
        <f aca="true" t="shared" si="13" ref="O15:O78">IF(M15&lt;0,NA(),IF(M15&lt;=2*n*Va*Ma/Mb,M15,NA()))</f>
        <v>#N/A</v>
      </c>
      <c r="P15">
        <f t="shared" si="0"/>
        <v>0.1</v>
      </c>
      <c r="R15" t="e">
        <f aca="true" t="shared" si="14" ref="R15:R78">(O15+O16)/2</f>
        <v>#N/A</v>
      </c>
      <c r="S15" t="b">
        <f aca="true" t="shared" si="15" ref="S15:S78">IF(diff,(P15-P16)/(O15-O16))</f>
        <v>0</v>
      </c>
    </row>
    <row r="16" spans="1:19" ht="13.5">
      <c r="A16">
        <f aca="true" t="shared" si="16" ref="A16:A79">A15+inc</f>
        <v>0.2</v>
      </c>
      <c r="B16">
        <f t="shared" si="1"/>
        <v>0.6309573444801932</v>
      </c>
      <c r="C16">
        <f t="shared" si="2"/>
        <v>0.6716953722606045</v>
      </c>
      <c r="D16">
        <f t="shared" si="3"/>
        <v>0.9393504414906022</v>
      </c>
      <c r="E16">
        <f t="shared" si="4"/>
        <v>0.06064955850939781</v>
      </c>
      <c r="F16" t="e">
        <f t="shared" si="5"/>
        <v>#N/A</v>
      </c>
      <c r="G16" s="5" t="e">
        <f t="shared" si="6"/>
        <v>#N/A</v>
      </c>
      <c r="H16" s="5" t="e">
        <f t="shared" si="7"/>
        <v>#N/A</v>
      </c>
      <c r="I16" s="9">
        <f t="shared" si="8"/>
        <v>0.06064955850939781</v>
      </c>
      <c r="J16">
        <f t="shared" si="9"/>
        <v>6.3095734448017735</v>
      </c>
      <c r="K16">
        <f t="shared" si="10"/>
        <v>6.3095734448017735</v>
      </c>
      <c r="L16">
        <f t="shared" si="11"/>
        <v>-0.8548958340019578</v>
      </c>
      <c r="M16">
        <f t="shared" si="12"/>
        <v>-21.372395850048946</v>
      </c>
      <c r="O16" t="e">
        <f t="shared" si="13"/>
        <v>#N/A</v>
      </c>
      <c r="P16">
        <f t="shared" si="0"/>
        <v>0.2</v>
      </c>
      <c r="R16" t="e">
        <f t="shared" si="14"/>
        <v>#N/A</v>
      </c>
      <c r="S16" t="b">
        <f t="shared" si="15"/>
        <v>0</v>
      </c>
    </row>
    <row r="17" spans="1:19" ht="13.5">
      <c r="A17">
        <f t="shared" si="16"/>
        <v>0.30000000000000004</v>
      </c>
      <c r="B17">
        <f t="shared" si="1"/>
        <v>0.5011872336272722</v>
      </c>
      <c r="C17">
        <f t="shared" si="2"/>
        <v>0.5419252614076835</v>
      </c>
      <c r="D17">
        <f t="shared" si="3"/>
        <v>0.9248272212397116</v>
      </c>
      <c r="E17">
        <f t="shared" si="4"/>
        <v>0.07517277876028845</v>
      </c>
      <c r="F17" t="e">
        <f t="shared" si="5"/>
        <v>#N/A</v>
      </c>
      <c r="G17" s="5" t="e">
        <f t="shared" si="6"/>
        <v>#N/A</v>
      </c>
      <c r="H17" s="5" t="e">
        <f t="shared" si="7"/>
        <v>#N/A</v>
      </c>
      <c r="I17" s="9">
        <f t="shared" si="8"/>
        <v>0.07517277876028845</v>
      </c>
      <c r="J17">
        <f t="shared" si="9"/>
        <v>5.011872336272522</v>
      </c>
      <c r="K17">
        <f t="shared" si="10"/>
        <v>5.011872336272522</v>
      </c>
      <c r="L17">
        <f t="shared" si="11"/>
        <v>-0.8211584147798261</v>
      </c>
      <c r="M17">
        <f t="shared" si="12"/>
        <v>-20.528960369495657</v>
      </c>
      <c r="O17" t="e">
        <f t="shared" si="13"/>
        <v>#N/A</v>
      </c>
      <c r="P17">
        <f t="shared" si="0"/>
        <v>0.30000000000000004</v>
      </c>
      <c r="R17" t="e">
        <f t="shared" si="14"/>
        <v>#N/A</v>
      </c>
      <c r="S17" t="b">
        <f t="shared" si="15"/>
        <v>0</v>
      </c>
    </row>
    <row r="18" spans="1:19" ht="13.5">
      <c r="A18">
        <f t="shared" si="16"/>
        <v>0.4</v>
      </c>
      <c r="B18">
        <f t="shared" si="1"/>
        <v>0.3981071705534972</v>
      </c>
      <c r="C18">
        <f t="shared" si="2"/>
        <v>0.43884519833390845</v>
      </c>
      <c r="D18">
        <f t="shared" si="3"/>
        <v>0.9071699361527148</v>
      </c>
      <c r="E18">
        <f t="shared" si="4"/>
        <v>0.09283006384728523</v>
      </c>
      <c r="F18" t="e">
        <f t="shared" si="5"/>
        <v>#N/A</v>
      </c>
      <c r="G18" s="5" t="e">
        <f t="shared" si="6"/>
        <v>#N/A</v>
      </c>
      <c r="H18" s="5" t="e">
        <f t="shared" si="7"/>
        <v>#N/A</v>
      </c>
      <c r="I18" s="9">
        <f t="shared" si="8"/>
        <v>0.09283006384728523</v>
      </c>
      <c r="J18">
        <f t="shared" si="9"/>
        <v>3.9810717055347205</v>
      </c>
      <c r="K18">
        <f t="shared" si="10"/>
        <v>3.9810717055347205</v>
      </c>
      <c r="L18">
        <f t="shared" si="11"/>
        <v>-0.7806034266415023</v>
      </c>
      <c r="M18">
        <f t="shared" si="12"/>
        <v>-19.515085666037557</v>
      </c>
      <c r="O18" t="e">
        <f t="shared" si="13"/>
        <v>#N/A</v>
      </c>
      <c r="P18">
        <f t="shared" si="0"/>
        <v>0.4</v>
      </c>
      <c r="R18" t="e">
        <f t="shared" si="14"/>
        <v>#N/A</v>
      </c>
      <c r="S18" t="b">
        <f t="shared" si="15"/>
        <v>0</v>
      </c>
    </row>
    <row r="19" spans="1:19" ht="13.5">
      <c r="A19">
        <f t="shared" si="16"/>
        <v>0.5</v>
      </c>
      <c r="B19">
        <f t="shared" si="1"/>
        <v>0.31622776601683794</v>
      </c>
      <c r="C19">
        <f t="shared" si="2"/>
        <v>0.35696579379724924</v>
      </c>
      <c r="D19">
        <f t="shared" si="3"/>
        <v>0.8858769425858495</v>
      </c>
      <c r="E19">
        <f t="shared" si="4"/>
        <v>0.11412305741415048</v>
      </c>
      <c r="F19" t="e">
        <f t="shared" si="5"/>
        <v>#N/A</v>
      </c>
      <c r="G19" s="5" t="e">
        <f t="shared" si="6"/>
        <v>#N/A</v>
      </c>
      <c r="H19" s="5" t="e">
        <f t="shared" si="7"/>
        <v>#N/A</v>
      </c>
      <c r="I19" s="9">
        <f t="shared" si="8"/>
        <v>0.11412305741415048</v>
      </c>
      <c r="J19">
        <f t="shared" si="9"/>
        <v>3.162277660168063</v>
      </c>
      <c r="K19">
        <f t="shared" si="10"/>
        <v>3.162277660168063</v>
      </c>
      <c r="L19">
        <f t="shared" si="11"/>
        <v>-0.7323285113638562</v>
      </c>
      <c r="M19">
        <f t="shared" si="12"/>
        <v>-18.308212784096405</v>
      </c>
      <c r="O19" t="e">
        <f t="shared" si="13"/>
        <v>#N/A</v>
      </c>
      <c r="P19">
        <f t="shared" si="0"/>
        <v>0.5</v>
      </c>
      <c r="R19" t="e">
        <f t="shared" si="14"/>
        <v>#N/A</v>
      </c>
      <c r="S19" t="b">
        <f t="shared" si="15"/>
        <v>0</v>
      </c>
    </row>
    <row r="20" spans="1:19" ht="13.5">
      <c r="A20">
        <f t="shared" si="16"/>
        <v>0.6</v>
      </c>
      <c r="B20">
        <f t="shared" si="1"/>
        <v>0.251188643150958</v>
      </c>
      <c r="C20">
        <f t="shared" si="2"/>
        <v>0.29192667093136926</v>
      </c>
      <c r="D20">
        <f t="shared" si="3"/>
        <v>0.8604511617577122</v>
      </c>
      <c r="E20">
        <f t="shared" si="4"/>
        <v>0.13954883824228795</v>
      </c>
      <c r="F20" t="e">
        <f t="shared" si="5"/>
        <v>#N/A</v>
      </c>
      <c r="G20" s="5" t="e">
        <f t="shared" si="6"/>
        <v>#N/A</v>
      </c>
      <c r="H20" s="5" t="e">
        <f t="shared" si="7"/>
        <v>#N/A</v>
      </c>
      <c r="I20" s="9">
        <f t="shared" si="8"/>
        <v>0.13954883824228795</v>
      </c>
      <c r="J20">
        <f t="shared" si="9"/>
        <v>2.511886431509182</v>
      </c>
      <c r="K20">
        <f t="shared" si="10"/>
        <v>2.511886431509182</v>
      </c>
      <c r="L20">
        <f t="shared" si="11"/>
        <v>-0.6755166032653899</v>
      </c>
      <c r="M20">
        <f t="shared" si="12"/>
        <v>-16.88791508163475</v>
      </c>
      <c r="O20" t="e">
        <f t="shared" si="13"/>
        <v>#N/A</v>
      </c>
      <c r="P20">
        <f t="shared" si="0"/>
        <v>0.6</v>
      </c>
      <c r="R20" t="e">
        <f t="shared" si="14"/>
        <v>#N/A</v>
      </c>
      <c r="S20" t="b">
        <f t="shared" si="15"/>
        <v>0</v>
      </c>
    </row>
    <row r="21" spans="1:19" ht="13.5">
      <c r="A21">
        <f t="shared" si="16"/>
        <v>0.7</v>
      </c>
      <c r="B21">
        <f t="shared" si="1"/>
        <v>0.19952623149688795</v>
      </c>
      <c r="C21">
        <f t="shared" si="2"/>
        <v>0.24026425927729922</v>
      </c>
      <c r="D21">
        <f t="shared" si="3"/>
        <v>0.8304449113532372</v>
      </c>
      <c r="E21">
        <f t="shared" si="4"/>
        <v>0.1695550886467628</v>
      </c>
      <c r="F21" t="e">
        <f t="shared" si="5"/>
        <v>#N/A</v>
      </c>
      <c r="G21" s="5" t="e">
        <f t="shared" si="6"/>
        <v>#N/A</v>
      </c>
      <c r="H21" s="5" t="e">
        <f t="shared" si="7"/>
        <v>#N/A</v>
      </c>
      <c r="I21" s="9">
        <f t="shared" si="8"/>
        <v>0.1695550886467628</v>
      </c>
      <c r="J21">
        <f t="shared" si="9"/>
        <v>1.9952623149683781</v>
      </c>
      <c r="K21">
        <f t="shared" si="10"/>
        <v>1.9952623149683781</v>
      </c>
      <c r="L21">
        <f t="shared" si="11"/>
        <v>-0.6095316651225888</v>
      </c>
      <c r="M21">
        <f t="shared" si="12"/>
        <v>-15.23829162806472</v>
      </c>
      <c r="O21" t="e">
        <f t="shared" si="13"/>
        <v>#N/A</v>
      </c>
      <c r="P21">
        <f t="shared" si="0"/>
        <v>0.7</v>
      </c>
      <c r="R21" t="e">
        <f t="shared" si="14"/>
        <v>#N/A</v>
      </c>
      <c r="S21" t="b">
        <f t="shared" si="15"/>
        <v>0</v>
      </c>
    </row>
    <row r="22" spans="1:19" ht="13.5">
      <c r="A22">
        <f t="shared" si="16"/>
        <v>0.7999999999999999</v>
      </c>
      <c r="B22">
        <f t="shared" si="1"/>
        <v>0.15848931924611132</v>
      </c>
      <c r="C22">
        <f t="shared" si="2"/>
        <v>0.1992273470265226</v>
      </c>
      <c r="D22">
        <f t="shared" si="3"/>
        <v>0.795519900312742</v>
      </c>
      <c r="E22">
        <f t="shared" si="4"/>
        <v>0.20448009968725794</v>
      </c>
      <c r="F22" t="e">
        <f t="shared" si="5"/>
        <v>#N/A</v>
      </c>
      <c r="G22" s="5" t="e">
        <f t="shared" si="6"/>
        <v>#N/A</v>
      </c>
      <c r="H22" s="5" t="e">
        <f t="shared" si="7"/>
        <v>#N/A</v>
      </c>
      <c r="I22" s="9">
        <f t="shared" si="8"/>
        <v>0.20448009968725794</v>
      </c>
      <c r="J22">
        <f t="shared" si="9"/>
        <v>1.584893192460482</v>
      </c>
      <c r="K22">
        <f t="shared" si="10"/>
        <v>1.584893192460482</v>
      </c>
      <c r="L22">
        <f t="shared" si="11"/>
        <v>-0.5340309985726143</v>
      </c>
      <c r="M22">
        <f t="shared" si="12"/>
        <v>-13.350774964315356</v>
      </c>
      <c r="O22" t="e">
        <f t="shared" si="13"/>
        <v>#N/A</v>
      </c>
      <c r="P22">
        <f t="shared" si="0"/>
        <v>0.7999999999999999</v>
      </c>
      <c r="R22" t="e">
        <f t="shared" si="14"/>
        <v>#N/A</v>
      </c>
      <c r="S22" t="b">
        <f t="shared" si="15"/>
        <v>0</v>
      </c>
    </row>
    <row r="23" spans="1:19" ht="13.5">
      <c r="A23">
        <f t="shared" si="16"/>
        <v>0.8999999999999999</v>
      </c>
      <c r="B23">
        <f t="shared" si="1"/>
        <v>0.12589254117941673</v>
      </c>
      <c r="C23">
        <f t="shared" si="2"/>
        <v>0.166630568959828</v>
      </c>
      <c r="D23">
        <f t="shared" si="3"/>
        <v>0.7555188820711969</v>
      </c>
      <c r="E23">
        <f t="shared" si="4"/>
        <v>0.24448111792880314</v>
      </c>
      <c r="F23" t="e">
        <f t="shared" si="5"/>
        <v>#N/A</v>
      </c>
      <c r="G23" s="5" t="e">
        <f t="shared" si="6"/>
        <v>#N/A</v>
      </c>
      <c r="H23" s="5" t="e">
        <f t="shared" si="7"/>
        <v>#N/A</v>
      </c>
      <c r="I23" s="9">
        <f t="shared" si="8"/>
        <v>0.24448111792880314</v>
      </c>
      <c r="J23">
        <f t="shared" si="9"/>
        <v>1.2589254117933728</v>
      </c>
      <c r="K23">
        <f t="shared" si="10"/>
        <v>1.2589254117933728</v>
      </c>
      <c r="L23">
        <f t="shared" si="11"/>
        <v>-0.4490826870902289</v>
      </c>
      <c r="M23">
        <f t="shared" si="12"/>
        <v>-11.227067177255725</v>
      </c>
      <c r="O23" t="e">
        <f t="shared" si="13"/>
        <v>#N/A</v>
      </c>
      <c r="P23">
        <f t="shared" si="0"/>
        <v>0.8999999999999999</v>
      </c>
      <c r="R23" t="e">
        <f t="shared" si="14"/>
        <v>#N/A</v>
      </c>
      <c r="S23" t="b">
        <f t="shared" si="15"/>
        <v>0</v>
      </c>
    </row>
    <row r="24" spans="1:19" ht="13.5">
      <c r="A24">
        <f t="shared" si="16"/>
        <v>0.9999999999999999</v>
      </c>
      <c r="B24">
        <f t="shared" si="1"/>
        <v>0.10000000000000002</v>
      </c>
      <c r="C24">
        <f t="shared" si="2"/>
        <v>0.14073802778041128</v>
      </c>
      <c r="D24">
        <f t="shared" si="3"/>
        <v>0.7105400123698379</v>
      </c>
      <c r="E24">
        <f t="shared" si="4"/>
        <v>0.28945998763016223</v>
      </c>
      <c r="F24" t="e">
        <f t="shared" si="5"/>
        <v>#N/A</v>
      </c>
      <c r="G24" s="5" t="e">
        <f t="shared" si="6"/>
        <v>#N/A</v>
      </c>
      <c r="H24" s="5" t="e">
        <f t="shared" si="7"/>
        <v>#N/A</v>
      </c>
      <c r="I24" s="9">
        <f t="shared" si="8"/>
        <v>0.28945998763016223</v>
      </c>
      <c r="J24">
        <f t="shared" si="9"/>
        <v>0.9999999999990001</v>
      </c>
      <c r="K24">
        <f t="shared" si="10"/>
        <v>0.9999999999990001</v>
      </c>
      <c r="L24">
        <f t="shared" si="11"/>
        <v>-0.3552700061845966</v>
      </c>
      <c r="M24">
        <f t="shared" si="12"/>
        <v>-8.881750154614915</v>
      </c>
      <c r="O24" t="e">
        <f t="shared" si="13"/>
        <v>#N/A</v>
      </c>
      <c r="P24">
        <f t="shared" si="0"/>
        <v>0.9999999999999999</v>
      </c>
      <c r="R24" t="e">
        <f t="shared" si="14"/>
        <v>#N/A</v>
      </c>
      <c r="S24" t="b">
        <f t="shared" si="15"/>
        <v>0</v>
      </c>
    </row>
    <row r="25" spans="1:19" ht="13.5">
      <c r="A25">
        <f t="shared" si="16"/>
        <v>1.0999999999999999</v>
      </c>
      <c r="B25">
        <f t="shared" si="1"/>
        <v>0.07943282347242814</v>
      </c>
      <c r="C25">
        <f t="shared" si="2"/>
        <v>0.12017085125283941</v>
      </c>
      <c r="D25">
        <f t="shared" si="3"/>
        <v>0.6609990912463583</v>
      </c>
      <c r="E25">
        <f t="shared" si="4"/>
        <v>0.3390009087536418</v>
      </c>
      <c r="F25" t="e">
        <f t="shared" si="5"/>
        <v>#N/A</v>
      </c>
      <c r="G25" s="5" t="e">
        <f t="shared" si="6"/>
        <v>#N/A</v>
      </c>
      <c r="H25" s="5" t="e">
        <f t="shared" si="7"/>
        <v>#N/A</v>
      </c>
      <c r="I25" s="9">
        <f t="shared" si="8"/>
        <v>0.3390009087536418</v>
      </c>
      <c r="J25">
        <f t="shared" si="9"/>
        <v>0.7943282347230224</v>
      </c>
      <c r="K25">
        <f t="shared" si="10"/>
        <v>0.7943282347230224</v>
      </c>
      <c r="L25">
        <f t="shared" si="11"/>
        <v>-0.25375921593278955</v>
      </c>
      <c r="M25">
        <f t="shared" si="12"/>
        <v>-6.343980398319739</v>
      </c>
      <c r="O25" t="e">
        <f t="shared" si="13"/>
        <v>#N/A</v>
      </c>
      <c r="P25">
        <f t="shared" si="0"/>
        <v>1.0999999999999999</v>
      </c>
      <c r="R25" t="e">
        <f t="shared" si="14"/>
        <v>#N/A</v>
      </c>
      <c r="S25" t="b">
        <f t="shared" si="15"/>
        <v>0</v>
      </c>
    </row>
    <row r="26" spans="1:19" ht="13.5">
      <c r="A26">
        <f t="shared" si="16"/>
        <v>1.2</v>
      </c>
      <c r="B26">
        <f t="shared" si="1"/>
        <v>0.06309573444801932</v>
      </c>
      <c r="C26">
        <f t="shared" si="2"/>
        <v>0.10383376222843059</v>
      </c>
      <c r="D26">
        <f t="shared" si="3"/>
        <v>0.6076610641268197</v>
      </c>
      <c r="E26">
        <f t="shared" si="4"/>
        <v>0.39233893587318025</v>
      </c>
      <c r="F26" t="e">
        <f t="shared" si="5"/>
        <v>#N/A</v>
      </c>
      <c r="G26" s="5" t="e">
        <f t="shared" si="6"/>
        <v>#N/A</v>
      </c>
      <c r="H26" s="5" t="e">
        <f t="shared" si="7"/>
        <v>#N/A</v>
      </c>
      <c r="I26" s="9">
        <f t="shared" si="8"/>
        <v>0.39233893587318025</v>
      </c>
      <c r="J26">
        <f t="shared" si="9"/>
        <v>0.6309573444786083</v>
      </c>
      <c r="K26">
        <f t="shared" si="10"/>
        <v>0.6309573444786083</v>
      </c>
      <c r="L26">
        <f t="shared" si="11"/>
        <v>-0.1463057322824777</v>
      </c>
      <c r="M26">
        <f t="shared" si="12"/>
        <v>-3.6576433070619423</v>
      </c>
      <c r="O26" t="e">
        <f t="shared" si="13"/>
        <v>#N/A</v>
      </c>
      <c r="P26">
        <f t="shared" si="0"/>
        <v>1.2</v>
      </c>
      <c r="R26" t="e">
        <f t="shared" si="14"/>
        <v>#N/A</v>
      </c>
      <c r="S26" t="b">
        <f t="shared" si="15"/>
        <v>0</v>
      </c>
    </row>
    <row r="27" spans="1:19" ht="13.5">
      <c r="A27">
        <f t="shared" si="16"/>
        <v>1.3</v>
      </c>
      <c r="B27">
        <f t="shared" si="1"/>
        <v>0.050118723362727206</v>
      </c>
      <c r="C27">
        <f t="shared" si="2"/>
        <v>0.09085675114313849</v>
      </c>
      <c r="D27">
        <f t="shared" si="3"/>
        <v>0.5516235473109604</v>
      </c>
      <c r="E27">
        <f t="shared" si="4"/>
        <v>0.44837645268903953</v>
      </c>
      <c r="F27" t="e">
        <f t="shared" si="5"/>
        <v>#N/A</v>
      </c>
      <c r="G27" s="5" t="e">
        <f t="shared" si="6"/>
        <v>#N/A</v>
      </c>
      <c r="H27" s="5" t="e">
        <f t="shared" si="7"/>
        <v>#N/A</v>
      </c>
      <c r="I27" s="9">
        <f t="shared" si="8"/>
        <v>0.44837645268903953</v>
      </c>
      <c r="J27">
        <f t="shared" si="9"/>
        <v>0.5011872336252767</v>
      </c>
      <c r="K27">
        <f t="shared" si="10"/>
        <v>0.5011872336252767</v>
      </c>
      <c r="L27">
        <f t="shared" si="11"/>
        <v>-0.035179343224697124</v>
      </c>
      <c r="M27">
        <f t="shared" si="12"/>
        <v>-0.8794835806174282</v>
      </c>
      <c r="O27" t="e">
        <f t="shared" si="13"/>
        <v>#N/A</v>
      </c>
      <c r="P27">
        <f t="shared" si="0"/>
        <v>1.3</v>
      </c>
      <c r="R27" t="e">
        <f t="shared" si="14"/>
        <v>#N/A</v>
      </c>
      <c r="S27" t="b">
        <f t="shared" si="15"/>
        <v>0</v>
      </c>
    </row>
    <row r="28" spans="1:19" ht="13.5">
      <c r="A28">
        <f t="shared" si="16"/>
        <v>1.4000000000000001</v>
      </c>
      <c r="B28">
        <f t="shared" si="1"/>
        <v>0.03981071705534971</v>
      </c>
      <c r="C28">
        <f t="shared" si="2"/>
        <v>0.080548744835761</v>
      </c>
      <c r="D28">
        <f t="shared" si="3"/>
        <v>0.49424379158885495</v>
      </c>
      <c r="E28">
        <f t="shared" si="4"/>
        <v>0.505756208411145</v>
      </c>
      <c r="F28" t="e">
        <f t="shared" si="5"/>
        <v>#N/A</v>
      </c>
      <c r="G28" s="5" t="e">
        <f t="shared" si="6"/>
        <v>#N/A</v>
      </c>
      <c r="H28" s="5" t="e">
        <f t="shared" si="7"/>
        <v>#N/A</v>
      </c>
      <c r="I28" s="9">
        <f t="shared" si="8"/>
        <v>0.505756208411145</v>
      </c>
      <c r="J28">
        <f t="shared" si="9"/>
        <v>0.3981071705509852</v>
      </c>
      <c r="K28">
        <f t="shared" si="10"/>
        <v>0.3981071705509852</v>
      </c>
      <c r="L28">
        <f t="shared" si="11"/>
        <v>0.07699627047741696</v>
      </c>
      <c r="M28">
        <f t="shared" si="12"/>
        <v>1.9249067619354239</v>
      </c>
      <c r="O28">
        <f t="shared" si="13"/>
        <v>1.9249067619354239</v>
      </c>
      <c r="P28">
        <f t="shared" si="0"/>
        <v>1.4000000000000001</v>
      </c>
      <c r="R28">
        <f t="shared" si="14"/>
        <v>3.3058639256833895</v>
      </c>
      <c r="S28" t="b">
        <f t="shared" si="15"/>
        <v>0</v>
      </c>
    </row>
    <row r="29" spans="1:19" ht="13.5">
      <c r="A29">
        <f t="shared" si="16"/>
        <v>1.5000000000000002</v>
      </c>
      <c r="B29">
        <f t="shared" si="1"/>
        <v>0.03162277660168377</v>
      </c>
      <c r="C29">
        <f t="shared" si="2"/>
        <v>0.07236080438209505</v>
      </c>
      <c r="D29">
        <f t="shared" si="3"/>
        <v>0.437015271896404</v>
      </c>
      <c r="E29">
        <f t="shared" si="4"/>
        <v>0.5629847281035959</v>
      </c>
      <c r="F29" t="e">
        <f t="shared" si="5"/>
        <v>#N/A</v>
      </c>
      <c r="G29" s="5" t="e">
        <f t="shared" si="6"/>
        <v>#N/A</v>
      </c>
      <c r="H29" s="5" t="e">
        <f t="shared" si="7"/>
        <v>#N/A</v>
      </c>
      <c r="I29" s="9">
        <f t="shared" si="8"/>
        <v>0.5629847281035959</v>
      </c>
      <c r="J29">
        <f t="shared" si="9"/>
        <v>0.3162277660136754</v>
      </c>
      <c r="K29">
        <f t="shared" si="10"/>
        <v>0.3162277660136754</v>
      </c>
      <c r="L29">
        <f t="shared" si="11"/>
        <v>0.1874728435772542</v>
      </c>
      <c r="M29">
        <f t="shared" si="12"/>
        <v>4.686821089431355</v>
      </c>
      <c r="O29">
        <f t="shared" si="13"/>
        <v>4.686821089431355</v>
      </c>
      <c r="P29">
        <f t="shared" si="0"/>
        <v>1.5000000000000002</v>
      </c>
      <c r="R29">
        <f t="shared" si="14"/>
        <v>6.013875036165036</v>
      </c>
      <c r="S29" t="b">
        <f t="shared" si="15"/>
        <v>0</v>
      </c>
    </row>
    <row r="30" spans="1:19" ht="13.5">
      <c r="A30">
        <f t="shared" si="16"/>
        <v>1.6000000000000003</v>
      </c>
      <c r="B30">
        <f t="shared" si="1"/>
        <v>0.025118864315095774</v>
      </c>
      <c r="C30">
        <f t="shared" si="2"/>
        <v>0.06585689209550705</v>
      </c>
      <c r="D30">
        <f t="shared" si="3"/>
        <v>0.381415877910969</v>
      </c>
      <c r="E30">
        <f t="shared" si="4"/>
        <v>0.618584122089031</v>
      </c>
      <c r="F30" t="e">
        <f t="shared" si="5"/>
        <v>#N/A</v>
      </c>
      <c r="G30" s="5" t="e">
        <f t="shared" si="6"/>
        <v>#N/A</v>
      </c>
      <c r="H30" s="5" t="e">
        <f t="shared" si="7"/>
        <v>#N/A</v>
      </c>
      <c r="I30" s="9">
        <f t="shared" si="8"/>
        <v>0.618584122089031</v>
      </c>
      <c r="J30">
        <f t="shared" si="9"/>
        <v>0.25118864314697664</v>
      </c>
      <c r="K30">
        <f t="shared" si="10"/>
        <v>0.25118864314697664</v>
      </c>
      <c r="L30">
        <f t="shared" si="11"/>
        <v>0.29363715931594864</v>
      </c>
      <c r="M30">
        <f t="shared" si="12"/>
        <v>7.340928982898716</v>
      </c>
      <c r="O30">
        <f t="shared" si="13"/>
        <v>7.340928982898716</v>
      </c>
      <c r="P30">
        <f t="shared" si="0"/>
        <v>1.6000000000000003</v>
      </c>
      <c r="R30">
        <f t="shared" si="14"/>
        <v>8.586096356553249</v>
      </c>
      <c r="S30" t="b">
        <f t="shared" si="15"/>
        <v>0</v>
      </c>
    </row>
    <row r="31" spans="1:19" ht="13.5">
      <c r="A31">
        <f t="shared" si="16"/>
        <v>1.7000000000000004</v>
      </c>
      <c r="B31">
        <f t="shared" si="1"/>
        <v>0.019952623149688774</v>
      </c>
      <c r="C31">
        <f t="shared" si="2"/>
        <v>0.06069065093010005</v>
      </c>
      <c r="D31">
        <f t="shared" si="3"/>
        <v>0.32875941918416796</v>
      </c>
      <c r="E31">
        <f t="shared" si="4"/>
        <v>0.671240580815832</v>
      </c>
      <c r="F31" t="e">
        <f t="shared" si="5"/>
        <v>#N/A</v>
      </c>
      <c r="G31" s="5" t="e">
        <f t="shared" si="6"/>
        <v>#N/A</v>
      </c>
      <c r="H31" s="5" t="e">
        <f t="shared" si="7"/>
        <v>#N/A</v>
      </c>
      <c r="I31" s="9">
        <f t="shared" si="8"/>
        <v>0.671240580815832</v>
      </c>
      <c r="J31">
        <f t="shared" si="9"/>
        <v>0.19952623149187587</v>
      </c>
      <c r="K31">
        <f t="shared" si="10"/>
        <v>0.19952623149187587</v>
      </c>
      <c r="L31">
        <f t="shared" si="11"/>
        <v>0.39325054920831126</v>
      </c>
      <c r="M31">
        <f t="shared" si="12"/>
        <v>9.831263730207782</v>
      </c>
      <c r="O31">
        <f t="shared" si="13"/>
        <v>9.831263730207782</v>
      </c>
      <c r="P31">
        <f t="shared" si="0"/>
        <v>1.7000000000000004</v>
      </c>
      <c r="R31">
        <f t="shared" si="14"/>
        <v>10.973409841379922</v>
      </c>
      <c r="S31" t="b">
        <f t="shared" si="15"/>
        <v>0</v>
      </c>
    </row>
    <row r="32" spans="1:19" ht="13.5">
      <c r="A32">
        <f t="shared" si="16"/>
        <v>1.8000000000000005</v>
      </c>
      <c r="B32">
        <f t="shared" si="1"/>
        <v>0.015848931924611113</v>
      </c>
      <c r="C32">
        <f t="shared" si="2"/>
        <v>0.05658695970502239</v>
      </c>
      <c r="D32">
        <f t="shared" si="3"/>
        <v>0.2800809940528478</v>
      </c>
      <c r="E32">
        <f t="shared" si="4"/>
        <v>0.7199190059471522</v>
      </c>
      <c r="F32" t="e">
        <f t="shared" si="5"/>
        <v>#N/A</v>
      </c>
      <c r="G32" s="5" t="e">
        <f t="shared" si="6"/>
        <v>#N/A</v>
      </c>
      <c r="H32" s="5" t="e">
        <f t="shared" si="7"/>
        <v>#N/A</v>
      </c>
      <c r="I32" s="9">
        <f t="shared" si="8"/>
        <v>0.7199190059471522</v>
      </c>
      <c r="J32">
        <f t="shared" si="9"/>
        <v>0.15848931923980156</v>
      </c>
      <c r="K32">
        <f t="shared" si="10"/>
        <v>0.15848931923980156</v>
      </c>
      <c r="L32">
        <f t="shared" si="11"/>
        <v>0.4846222381020825</v>
      </c>
      <c r="M32">
        <f t="shared" si="12"/>
        <v>12.115555952552063</v>
      </c>
      <c r="O32">
        <f t="shared" si="13"/>
        <v>12.115555952552063</v>
      </c>
      <c r="P32">
        <f t="shared" si="0"/>
        <v>1.8000000000000005</v>
      </c>
      <c r="R32">
        <f t="shared" si="14"/>
        <v>13.141404239905764</v>
      </c>
      <c r="S32" t="b">
        <f t="shared" si="15"/>
        <v>0</v>
      </c>
    </row>
    <row r="33" spans="1:19" ht="13.5">
      <c r="A33">
        <f t="shared" si="16"/>
        <v>1.9000000000000006</v>
      </c>
      <c r="B33">
        <f t="shared" si="1"/>
        <v>0.012589254117941656</v>
      </c>
      <c r="C33">
        <f t="shared" si="2"/>
        <v>0.05332728189835293</v>
      </c>
      <c r="D33">
        <f t="shared" si="3"/>
        <v>0.23607530085516112</v>
      </c>
      <c r="E33">
        <f t="shared" si="4"/>
        <v>0.7639246991448388</v>
      </c>
      <c r="F33" t="e">
        <f t="shared" si="5"/>
        <v>#N/A</v>
      </c>
      <c r="G33" s="5" t="e">
        <f t="shared" si="6"/>
        <v>#N/A</v>
      </c>
      <c r="H33" s="5" t="e">
        <f t="shared" si="7"/>
        <v>#N/A</v>
      </c>
      <c r="I33" s="9">
        <f t="shared" si="8"/>
        <v>0.7639246991448388</v>
      </c>
      <c r="J33">
        <f t="shared" si="9"/>
        <v>0.12589254117147328</v>
      </c>
      <c r="K33">
        <f t="shared" si="10"/>
        <v>0.12589254117147328</v>
      </c>
      <c r="L33">
        <f t="shared" si="11"/>
        <v>0.5666901010903787</v>
      </c>
      <c r="M33">
        <f t="shared" si="12"/>
        <v>14.167252527259466</v>
      </c>
      <c r="O33">
        <f t="shared" si="13"/>
        <v>14.167252527259466</v>
      </c>
      <c r="P33">
        <f t="shared" si="0"/>
        <v>1.9000000000000006</v>
      </c>
      <c r="R33">
        <f t="shared" si="14"/>
        <v>15.07123047010935</v>
      </c>
      <c r="S33" t="b">
        <f t="shared" si="15"/>
        <v>0</v>
      </c>
    </row>
    <row r="34" spans="1:19" ht="13.5">
      <c r="A34">
        <f t="shared" si="16"/>
        <v>2.0000000000000004</v>
      </c>
      <c r="B34">
        <f t="shared" si="1"/>
        <v>0.009999999999999988</v>
      </c>
      <c r="C34">
        <f t="shared" si="2"/>
        <v>0.05073802778041126</v>
      </c>
      <c r="D34">
        <f t="shared" si="3"/>
        <v>0.1970908298461839</v>
      </c>
      <c r="E34">
        <f t="shared" si="4"/>
        <v>0.8029091701538161</v>
      </c>
      <c r="F34" t="e">
        <f t="shared" si="5"/>
        <v>#N/A</v>
      </c>
      <c r="G34" s="5" t="e">
        <f t="shared" si="6"/>
        <v>#N/A</v>
      </c>
      <c r="H34" s="5" t="e">
        <f t="shared" si="7"/>
        <v>#N/A</v>
      </c>
      <c r="I34" s="9">
        <f t="shared" si="8"/>
        <v>0.8029091701538161</v>
      </c>
      <c r="J34">
        <f t="shared" si="9"/>
        <v>0.09999999998999987</v>
      </c>
      <c r="K34">
        <f t="shared" si="10"/>
        <v>0.09999999998999987</v>
      </c>
      <c r="L34">
        <f t="shared" si="11"/>
        <v>0.6390083365183695</v>
      </c>
      <c r="M34">
        <f t="shared" si="12"/>
        <v>15.975208412959235</v>
      </c>
      <c r="O34">
        <f t="shared" si="13"/>
        <v>15.975208412959235</v>
      </c>
      <c r="P34">
        <f t="shared" si="0"/>
        <v>2.0000000000000004</v>
      </c>
      <c r="R34">
        <f t="shared" si="14"/>
        <v>16.758392509398448</v>
      </c>
      <c r="S34" t="b">
        <f t="shared" si="15"/>
        <v>0</v>
      </c>
    </row>
    <row r="35" spans="1:19" ht="13.5">
      <c r="A35">
        <f t="shared" si="16"/>
        <v>2.1000000000000005</v>
      </c>
      <c r="B35">
        <f t="shared" si="1"/>
        <v>0.007943282347242805</v>
      </c>
      <c r="C35">
        <f t="shared" si="2"/>
        <v>0.04868131012765408</v>
      </c>
      <c r="D35">
        <f t="shared" si="3"/>
        <v>0.16316903399710508</v>
      </c>
      <c r="E35">
        <f t="shared" si="4"/>
        <v>0.8368309660028949</v>
      </c>
      <c r="F35" t="e">
        <f t="shared" si="5"/>
        <v>#N/A</v>
      </c>
      <c r="G35" s="5" t="e">
        <f t="shared" si="6"/>
        <v>#N/A</v>
      </c>
      <c r="H35" s="5" t="e">
        <f t="shared" si="7"/>
        <v>#N/A</v>
      </c>
      <c r="I35" s="9">
        <f t="shared" si="8"/>
        <v>0.8368309660028949</v>
      </c>
      <c r="J35">
        <f t="shared" si="9"/>
        <v>0.07943282345983879</v>
      </c>
      <c r="K35">
        <f t="shared" si="10"/>
        <v>0.07943282345983879</v>
      </c>
      <c r="L35">
        <f t="shared" si="11"/>
        <v>0.7016630642335064</v>
      </c>
      <c r="M35">
        <f t="shared" si="12"/>
        <v>17.54157660583766</v>
      </c>
      <c r="O35">
        <f t="shared" si="13"/>
        <v>17.54157660583766</v>
      </c>
      <c r="P35">
        <f t="shared" si="0"/>
        <v>2.1000000000000005</v>
      </c>
      <c r="R35">
        <f t="shared" si="14"/>
        <v>18.210129253379762</v>
      </c>
      <c r="S35" t="b">
        <f t="shared" si="15"/>
        <v>0</v>
      </c>
    </row>
    <row r="36" spans="1:19" ht="13.5">
      <c r="A36">
        <f t="shared" si="16"/>
        <v>2.2000000000000006</v>
      </c>
      <c r="B36">
        <f t="shared" si="1"/>
        <v>0.006309573444801919</v>
      </c>
      <c r="C36">
        <f t="shared" si="2"/>
        <v>0.04704760122521319</v>
      </c>
      <c r="D36">
        <f t="shared" si="3"/>
        <v>0.1341104175449559</v>
      </c>
      <c r="E36">
        <f t="shared" si="4"/>
        <v>0.8658895824550442</v>
      </c>
      <c r="F36" t="e">
        <f t="shared" si="5"/>
        <v>#N/A</v>
      </c>
      <c r="G36" s="5" t="e">
        <f t="shared" si="6"/>
        <v>#N/A</v>
      </c>
      <c r="H36" s="5" t="e">
        <f t="shared" si="7"/>
        <v>#N/A</v>
      </c>
      <c r="I36" s="9">
        <f t="shared" si="8"/>
        <v>0.8658895824550442</v>
      </c>
      <c r="J36">
        <f t="shared" si="9"/>
        <v>0.06309573443217026</v>
      </c>
      <c r="K36">
        <f t="shared" si="10"/>
        <v>0.06309573443217026</v>
      </c>
      <c r="L36">
        <f t="shared" si="11"/>
        <v>0.7551472760368746</v>
      </c>
      <c r="M36">
        <f t="shared" si="12"/>
        <v>18.878681900921865</v>
      </c>
      <c r="O36">
        <f t="shared" si="13"/>
        <v>18.878681900921865</v>
      </c>
      <c r="P36">
        <f t="shared" si="0"/>
        <v>2.2000000000000006</v>
      </c>
      <c r="R36">
        <f t="shared" si="14"/>
        <v>19.44216130663429</v>
      </c>
      <c r="S36" t="b">
        <f t="shared" si="15"/>
        <v>0</v>
      </c>
    </row>
    <row r="37" spans="1:19" ht="13.5">
      <c r="A37">
        <f t="shared" si="16"/>
        <v>2.3000000000000007</v>
      </c>
      <c r="B37">
        <f t="shared" si="1"/>
        <v>0.0050118723362727125</v>
      </c>
      <c r="C37">
        <f t="shared" si="2"/>
        <v>0.045749900116683985</v>
      </c>
      <c r="D37">
        <f t="shared" si="3"/>
        <v>0.10954936127707507</v>
      </c>
      <c r="E37">
        <f t="shared" si="4"/>
        <v>0.890450638722925</v>
      </c>
      <c r="F37" t="e">
        <f t="shared" si="5"/>
        <v>#N/A</v>
      </c>
      <c r="G37" s="5" t="e">
        <f t="shared" si="6"/>
        <v>#N/A</v>
      </c>
      <c r="H37" s="5" t="e">
        <f t="shared" si="7"/>
        <v>#N/A</v>
      </c>
      <c r="I37" s="9">
        <f t="shared" si="8"/>
        <v>0.890450638722925</v>
      </c>
      <c r="J37">
        <f t="shared" si="9"/>
        <v>0.0501187233427745</v>
      </c>
      <c r="K37">
        <f t="shared" si="10"/>
        <v>0.0501187233427745</v>
      </c>
      <c r="L37">
        <f t="shared" si="11"/>
        <v>0.8002256284938685</v>
      </c>
      <c r="M37">
        <f t="shared" si="12"/>
        <v>20.00564071234671</v>
      </c>
      <c r="O37">
        <f t="shared" si="13"/>
        <v>20.00564071234671</v>
      </c>
      <c r="P37">
        <f t="shared" si="0"/>
        <v>2.3000000000000007</v>
      </c>
      <c r="R37">
        <f t="shared" si="14"/>
        <v>20.47546335945021</v>
      </c>
      <c r="S37" t="b">
        <f t="shared" si="15"/>
        <v>0</v>
      </c>
    </row>
    <row r="38" spans="1:19" ht="13.5">
      <c r="A38">
        <f t="shared" si="16"/>
        <v>2.400000000000001</v>
      </c>
      <c r="B38">
        <f t="shared" si="1"/>
        <v>0.003981071705534965</v>
      </c>
      <c r="C38">
        <f t="shared" si="2"/>
        <v>0.04471909948594624</v>
      </c>
      <c r="D38">
        <f t="shared" si="3"/>
        <v>0.08902396853465455</v>
      </c>
      <c r="E38">
        <f t="shared" si="4"/>
        <v>0.9109760314653454</v>
      </c>
      <c r="F38" t="e">
        <f t="shared" si="5"/>
        <v>#N/A</v>
      </c>
      <c r="G38" s="5" t="e">
        <f t="shared" si="6"/>
        <v>#N/A</v>
      </c>
      <c r="H38" s="5" t="e">
        <f t="shared" si="7"/>
        <v>#N/A</v>
      </c>
      <c r="I38" s="9">
        <f t="shared" si="8"/>
        <v>0.9109760314653454</v>
      </c>
      <c r="J38">
        <f t="shared" si="9"/>
        <v>0.03981071703023078</v>
      </c>
      <c r="K38">
        <f t="shared" si="10"/>
        <v>0.03981071703023078</v>
      </c>
      <c r="L38">
        <f t="shared" si="11"/>
        <v>0.8378114402621482</v>
      </c>
      <c r="M38">
        <f t="shared" si="12"/>
        <v>20.945286006553705</v>
      </c>
      <c r="O38">
        <f t="shared" si="13"/>
        <v>20.945286006553705</v>
      </c>
      <c r="P38">
        <f t="shared" si="0"/>
        <v>2.400000000000001</v>
      </c>
      <c r="R38">
        <f t="shared" si="14"/>
        <v>21.33349356420404</v>
      </c>
      <c r="S38" t="b">
        <f t="shared" si="15"/>
        <v>0</v>
      </c>
    </row>
    <row r="39" spans="1:19" ht="13.5">
      <c r="A39">
        <f t="shared" si="16"/>
        <v>2.500000000000001</v>
      </c>
      <c r="B39">
        <f t="shared" si="1"/>
        <v>0.0031622776601683707</v>
      </c>
      <c r="C39">
        <f t="shared" si="2"/>
        <v>0.04390030544057964</v>
      </c>
      <c r="D39">
        <f t="shared" si="3"/>
        <v>0.07203315850384245</v>
      </c>
      <c r="E39">
        <f t="shared" si="4"/>
        <v>0.9279668414961576</v>
      </c>
      <c r="F39" t="e">
        <f t="shared" si="5"/>
        <v>#N/A</v>
      </c>
      <c r="G39" s="5" t="e">
        <f t="shared" si="6"/>
        <v>#N/A</v>
      </c>
      <c r="H39" s="5" t="e">
        <f t="shared" si="7"/>
        <v>#N/A</v>
      </c>
      <c r="I39" s="9">
        <f t="shared" si="8"/>
        <v>0.9279668414961576</v>
      </c>
      <c r="J39">
        <f t="shared" si="9"/>
        <v>0.03162277657006093</v>
      </c>
      <c r="K39">
        <f t="shared" si="10"/>
        <v>0.03162277657006093</v>
      </c>
      <c r="L39">
        <f t="shared" si="11"/>
        <v>0.8688680448741749</v>
      </c>
      <c r="M39">
        <f t="shared" si="12"/>
        <v>21.721701121854373</v>
      </c>
      <c r="O39">
        <f t="shared" si="13"/>
        <v>21.721701121854373</v>
      </c>
      <c r="P39">
        <f t="shared" si="0"/>
        <v>2.500000000000001</v>
      </c>
      <c r="R39">
        <f t="shared" si="14"/>
        <v>22.040075154769667</v>
      </c>
      <c r="S39" t="b">
        <f t="shared" si="15"/>
        <v>0</v>
      </c>
    </row>
    <row r="40" spans="1:19" ht="13.5">
      <c r="A40">
        <f t="shared" si="16"/>
        <v>2.600000000000001</v>
      </c>
      <c r="B40">
        <f t="shared" si="1"/>
        <v>0.0025118864315095734</v>
      </c>
      <c r="C40">
        <f t="shared" si="2"/>
        <v>0.04324991421192085</v>
      </c>
      <c r="D40">
        <f t="shared" si="3"/>
        <v>0.05807841419526398</v>
      </c>
      <c r="E40">
        <f t="shared" si="4"/>
        <v>0.941921585804736</v>
      </c>
      <c r="F40" t="e">
        <f t="shared" si="5"/>
        <v>#N/A</v>
      </c>
      <c r="G40" s="5" t="e">
        <f t="shared" si="6"/>
        <v>#N/A</v>
      </c>
      <c r="H40" s="5" t="e">
        <f t="shared" si="7"/>
        <v>#N/A</v>
      </c>
      <c r="I40" s="9">
        <f t="shared" si="8"/>
        <v>0.941921585804736</v>
      </c>
      <c r="J40">
        <f t="shared" si="9"/>
        <v>0.025118864275285018</v>
      </c>
      <c r="K40">
        <f t="shared" si="10"/>
        <v>0.025118864275285018</v>
      </c>
      <c r="L40">
        <f t="shared" si="11"/>
        <v>0.8943379675073984</v>
      </c>
      <c r="M40">
        <f t="shared" si="12"/>
        <v>22.35844918768496</v>
      </c>
      <c r="O40">
        <f t="shared" si="13"/>
        <v>22.35844918768496</v>
      </c>
      <c r="P40">
        <f t="shared" si="0"/>
        <v>2.600000000000001</v>
      </c>
      <c r="R40">
        <f t="shared" si="14"/>
        <v>22.617946142142298</v>
      </c>
      <c r="S40" t="b">
        <f t="shared" si="15"/>
        <v>0</v>
      </c>
    </row>
    <row r="41" spans="1:19" ht="13.5">
      <c r="A41">
        <f t="shared" si="16"/>
        <v>2.700000000000001</v>
      </c>
      <c r="B41">
        <f t="shared" si="1"/>
        <v>0.0019952623149688746</v>
      </c>
      <c r="C41">
        <f t="shared" si="2"/>
        <v>0.04273329009538015</v>
      </c>
      <c r="D41">
        <f t="shared" si="3"/>
        <v>0.046691053052912025</v>
      </c>
      <c r="E41">
        <f t="shared" si="4"/>
        <v>0.953308946947088</v>
      </c>
      <c r="F41" t="e">
        <f t="shared" si="5"/>
        <v>#N/A</v>
      </c>
      <c r="G41" s="5" t="e">
        <f t="shared" si="6"/>
        <v>#N/A</v>
      </c>
      <c r="H41" s="5" t="e">
        <f t="shared" si="7"/>
        <v>#N/A</v>
      </c>
      <c r="I41" s="9">
        <f t="shared" si="8"/>
        <v>0.953308946947088</v>
      </c>
      <c r="J41">
        <f t="shared" si="9"/>
        <v>0.01995262309957002</v>
      </c>
      <c r="K41">
        <f t="shared" si="10"/>
        <v>0.01995262309957002</v>
      </c>
      <c r="L41">
        <f t="shared" si="11"/>
        <v>0.9150977238639854</v>
      </c>
      <c r="M41">
        <f t="shared" si="12"/>
        <v>22.877443096599634</v>
      </c>
      <c r="O41">
        <f t="shared" si="13"/>
        <v>22.877443096599634</v>
      </c>
      <c r="P41">
        <f t="shared" si="0"/>
        <v>2.700000000000001</v>
      </c>
      <c r="R41">
        <f t="shared" si="14"/>
        <v>23.087887653480827</v>
      </c>
      <c r="S41" t="b">
        <f t="shared" si="15"/>
        <v>0</v>
      </c>
    </row>
    <row r="42" spans="1:19" ht="13.5">
      <c r="A42">
        <f t="shared" si="16"/>
        <v>2.800000000000001</v>
      </c>
      <c r="B42">
        <f t="shared" si="1"/>
        <v>0.001584893192461108</v>
      </c>
      <c r="C42">
        <f t="shared" si="2"/>
        <v>0.04232292097287238</v>
      </c>
      <c r="D42">
        <f t="shared" si="3"/>
        <v>0.03744763253644457</v>
      </c>
      <c r="E42">
        <f t="shared" si="4"/>
        <v>0.9625523674635554</v>
      </c>
      <c r="F42" t="e">
        <f t="shared" si="5"/>
        <v>#N/A</v>
      </c>
      <c r="G42" s="5" t="e">
        <f t="shared" si="6"/>
        <v>#N/A</v>
      </c>
      <c r="H42" s="5" t="e">
        <f t="shared" si="7"/>
        <v>#N/A</v>
      </c>
      <c r="I42" s="9">
        <f t="shared" si="8"/>
        <v>0.9625523674635554</v>
      </c>
      <c r="J42">
        <f t="shared" si="9"/>
        <v>0.015848931861515345</v>
      </c>
      <c r="K42">
        <f t="shared" si="10"/>
        <v>0.015848931861515345</v>
      </c>
      <c r="L42">
        <f t="shared" si="11"/>
        <v>0.931933288414481</v>
      </c>
      <c r="M42">
        <f t="shared" si="12"/>
        <v>23.298332210362023</v>
      </c>
      <c r="O42">
        <f t="shared" si="13"/>
        <v>23.298332210362023</v>
      </c>
      <c r="P42">
        <f t="shared" si="0"/>
        <v>2.800000000000001</v>
      </c>
      <c r="R42">
        <f t="shared" si="14"/>
        <v>23.468298998694365</v>
      </c>
      <c r="S42" t="b">
        <f t="shared" si="15"/>
        <v>0</v>
      </c>
    </row>
    <row r="43" spans="1:19" ht="13.5">
      <c r="A43">
        <f t="shared" si="16"/>
        <v>2.9000000000000012</v>
      </c>
      <c r="B43">
        <f t="shared" si="1"/>
        <v>0.001258925411794163</v>
      </c>
      <c r="C43">
        <f t="shared" si="2"/>
        <v>0.041996953192205436</v>
      </c>
      <c r="D43">
        <f t="shared" si="3"/>
        <v>0.02997658915951592</v>
      </c>
      <c r="E43">
        <f t="shared" si="4"/>
        <v>0.970023410840484</v>
      </c>
      <c r="F43" t="e">
        <f t="shared" si="5"/>
        <v>#N/A</v>
      </c>
      <c r="G43" s="5" t="e">
        <f t="shared" si="6"/>
        <v>#N/A</v>
      </c>
      <c r="H43" s="5" t="e">
        <f t="shared" si="7"/>
        <v>#N/A</v>
      </c>
      <c r="I43" s="9">
        <f t="shared" si="8"/>
        <v>0.970023410840484</v>
      </c>
      <c r="J43">
        <f t="shared" si="9"/>
        <v>0.012589254038508805</v>
      </c>
      <c r="K43">
        <f t="shared" si="10"/>
        <v>0.012589254038508805</v>
      </c>
      <c r="L43">
        <f t="shared" si="11"/>
        <v>0.9455306314810683</v>
      </c>
      <c r="M43">
        <f t="shared" si="12"/>
        <v>23.63826578702671</v>
      </c>
      <c r="O43">
        <f t="shared" si="13"/>
        <v>23.63826578702671</v>
      </c>
      <c r="P43">
        <f t="shared" si="0"/>
        <v>2.9000000000000012</v>
      </c>
      <c r="R43">
        <f t="shared" si="14"/>
        <v>23.775086283613234</v>
      </c>
      <c r="S43" t="b">
        <f t="shared" si="15"/>
        <v>0</v>
      </c>
    </row>
    <row r="44" spans="1:19" ht="13.5">
      <c r="A44">
        <f t="shared" si="16"/>
        <v>3.0000000000000013</v>
      </c>
      <c r="B44">
        <f t="shared" si="1"/>
        <v>0.0009999999999999968</v>
      </c>
      <c r="C44">
        <f t="shared" si="2"/>
        <v>0.04173802778041127</v>
      </c>
      <c r="D44">
        <f t="shared" si="3"/>
        <v>0.023958966275577653</v>
      </c>
      <c r="E44">
        <f t="shared" si="4"/>
        <v>0.9760410337244224</v>
      </c>
      <c r="F44" t="e">
        <f t="shared" si="5"/>
        <v>#N/A</v>
      </c>
      <c r="G44" s="5" t="e">
        <f t="shared" si="6"/>
        <v>#N/A</v>
      </c>
      <c r="H44" s="5" t="e">
        <f t="shared" si="7"/>
        <v>#N/A</v>
      </c>
      <c r="I44" s="9">
        <f t="shared" si="8"/>
        <v>0.9760410337244224</v>
      </c>
      <c r="J44">
        <f t="shared" si="9"/>
        <v>0.009999999899999968</v>
      </c>
      <c r="K44">
        <f t="shared" si="10"/>
        <v>0.009999999899999968</v>
      </c>
      <c r="L44">
        <f t="shared" si="11"/>
        <v>0.9564762712079902</v>
      </c>
      <c r="M44">
        <f t="shared" si="12"/>
        <v>23.911906780199754</v>
      </c>
      <c r="O44">
        <f t="shared" si="13"/>
        <v>23.911906780199754</v>
      </c>
      <c r="P44">
        <f t="shared" si="0"/>
        <v>3.0000000000000013</v>
      </c>
      <c r="R44">
        <f t="shared" si="14"/>
        <v>24.021751225845716</v>
      </c>
      <c r="S44" t="b">
        <f t="shared" si="15"/>
        <v>0</v>
      </c>
    </row>
    <row r="45" spans="1:19" ht="13.5">
      <c r="A45">
        <f t="shared" si="16"/>
        <v>3.1000000000000014</v>
      </c>
      <c r="B45">
        <f t="shared" si="1"/>
        <v>0.0007943282347242783</v>
      </c>
      <c r="C45">
        <f t="shared" si="2"/>
        <v>0.04153235601513555</v>
      </c>
      <c r="D45">
        <f t="shared" si="3"/>
        <v>0.01912552792417562</v>
      </c>
      <c r="E45">
        <f t="shared" si="4"/>
        <v>0.9808744720758243</v>
      </c>
      <c r="F45" t="e">
        <f t="shared" si="5"/>
        <v>#N/A</v>
      </c>
      <c r="G45" s="5" t="e">
        <f t="shared" si="6"/>
        <v>#N/A</v>
      </c>
      <c r="H45" s="5" t="e">
        <f t="shared" si="7"/>
        <v>#N/A</v>
      </c>
      <c r="I45" s="9">
        <f t="shared" si="8"/>
        <v>0.9808744720758243</v>
      </c>
      <c r="J45">
        <f t="shared" si="9"/>
        <v>0.007943282221350241</v>
      </c>
      <c r="K45">
        <f t="shared" si="10"/>
        <v>0.007943282221350241</v>
      </c>
      <c r="L45">
        <f t="shared" si="11"/>
        <v>0.9652638268596672</v>
      </c>
      <c r="M45">
        <f t="shared" si="12"/>
        <v>24.131595671491677</v>
      </c>
      <c r="O45">
        <f t="shared" si="13"/>
        <v>24.131595671491677</v>
      </c>
      <c r="P45">
        <f t="shared" si="0"/>
        <v>3.1000000000000014</v>
      </c>
      <c r="R45">
        <f t="shared" si="14"/>
        <v>24.219593634577606</v>
      </c>
      <c r="S45" t="b">
        <f t="shared" si="15"/>
        <v>0</v>
      </c>
    </row>
    <row r="46" spans="1:19" ht="13.5">
      <c r="A46">
        <f t="shared" si="16"/>
        <v>3.2000000000000015</v>
      </c>
      <c r="B46">
        <f t="shared" si="1"/>
        <v>0.0006309573444801907</v>
      </c>
      <c r="C46">
        <f t="shared" si="2"/>
        <v>0.04136898512489146</v>
      </c>
      <c r="D46">
        <f t="shared" si="3"/>
        <v>0.015251941583177673</v>
      </c>
      <c r="E46">
        <f t="shared" si="4"/>
        <v>0.9847480584168223</v>
      </c>
      <c r="F46" t="e">
        <f t="shared" si="5"/>
        <v>#N/A</v>
      </c>
      <c r="G46" s="5" t="e">
        <f t="shared" si="6"/>
        <v>#N/A</v>
      </c>
      <c r="H46" s="5" t="e">
        <f t="shared" si="7"/>
        <v>#N/A</v>
      </c>
      <c r="I46" s="9">
        <f t="shared" si="8"/>
        <v>0.9847480584168223</v>
      </c>
      <c r="J46">
        <f t="shared" si="9"/>
        <v>0.006309573286312587</v>
      </c>
      <c r="K46">
        <f t="shared" si="10"/>
        <v>0.006309573286312587</v>
      </c>
      <c r="L46">
        <f t="shared" si="11"/>
        <v>0.9723036639065413</v>
      </c>
      <c r="M46">
        <f t="shared" si="12"/>
        <v>24.30759159766353</v>
      </c>
      <c r="O46">
        <f t="shared" si="13"/>
        <v>24.30759159766353</v>
      </c>
      <c r="P46">
        <f aca="true" t="shared" si="17" ref="P46:P77">A46</f>
        <v>3.2000000000000015</v>
      </c>
      <c r="R46">
        <f t="shared" si="14"/>
        <v>24.377966777199216</v>
      </c>
      <c r="S46" t="b">
        <f t="shared" si="15"/>
        <v>0</v>
      </c>
    </row>
    <row r="47" spans="1:19" ht="13.5">
      <c r="A47">
        <f t="shared" si="16"/>
        <v>3.3000000000000016</v>
      </c>
      <c r="B47">
        <f t="shared" si="1"/>
        <v>0.0005011872336272703</v>
      </c>
      <c r="C47">
        <f t="shared" si="2"/>
        <v>0.041239215014038544</v>
      </c>
      <c r="D47">
        <f t="shared" si="3"/>
        <v>0.012153171040153345</v>
      </c>
      <c r="E47">
        <f t="shared" si="4"/>
        <v>0.9878468289598467</v>
      </c>
      <c r="F47" t="e">
        <f t="shared" si="5"/>
        <v>#N/A</v>
      </c>
      <c r="G47" s="5" t="e">
        <f t="shared" si="6"/>
        <v>#N/A</v>
      </c>
      <c r="H47" s="5" t="e">
        <f t="shared" si="7"/>
        <v>#N/A</v>
      </c>
      <c r="I47" s="9">
        <f t="shared" si="8"/>
        <v>0.9878468289598467</v>
      </c>
      <c r="J47">
        <f t="shared" si="9"/>
        <v>0.0050118721367464715</v>
      </c>
      <c r="K47">
        <f t="shared" si="10"/>
        <v>0.0050118721367464715</v>
      </c>
      <c r="L47">
        <f t="shared" si="11"/>
        <v>0.9779336782693958</v>
      </c>
      <c r="M47">
        <f t="shared" si="12"/>
        <v>24.4483419567349</v>
      </c>
      <c r="O47">
        <f t="shared" si="13"/>
        <v>24.4483419567349</v>
      </c>
      <c r="P47">
        <f t="shared" si="17"/>
        <v>3.3000000000000016</v>
      </c>
      <c r="R47">
        <f t="shared" si="14"/>
        <v>24.504546069795335</v>
      </c>
      <c r="S47" t="b">
        <f t="shared" si="15"/>
        <v>0</v>
      </c>
    </row>
    <row r="48" spans="1:19" ht="13.5">
      <c r="A48">
        <f t="shared" si="16"/>
        <v>3.4000000000000017</v>
      </c>
      <c r="B48">
        <f t="shared" si="1"/>
        <v>0.00039810717055349535</v>
      </c>
      <c r="C48">
        <f t="shared" si="2"/>
        <v>0.04113613495096477</v>
      </c>
      <c r="D48">
        <f t="shared" si="3"/>
        <v>0.00967779717341088</v>
      </c>
      <c r="E48">
        <f t="shared" si="4"/>
        <v>0.9903222028265891</v>
      </c>
      <c r="F48" t="e">
        <f t="shared" si="5"/>
        <v>#N/A</v>
      </c>
      <c r="G48" s="5" t="e">
        <f t="shared" si="6"/>
        <v>#N/A</v>
      </c>
      <c r="H48" s="5" t="e">
        <f t="shared" si="7"/>
        <v>#N/A</v>
      </c>
      <c r="I48" s="9">
        <f t="shared" si="8"/>
        <v>0.9903222028265891</v>
      </c>
      <c r="J48">
        <f t="shared" si="9"/>
        <v>0.003981071454346311</v>
      </c>
      <c r="K48">
        <f t="shared" si="10"/>
        <v>0.003981071454346311</v>
      </c>
      <c r="L48">
        <f t="shared" si="11"/>
        <v>0.9824300073142309</v>
      </c>
      <c r="M48">
        <f t="shared" si="12"/>
        <v>24.56075018285577</v>
      </c>
      <c r="O48">
        <f t="shared" si="13"/>
        <v>24.56075018285577</v>
      </c>
      <c r="P48">
        <f t="shared" si="17"/>
        <v>3.4000000000000017</v>
      </c>
      <c r="R48">
        <f t="shared" si="14"/>
        <v>24.60558739325721</v>
      </c>
      <c r="S48" t="b">
        <f t="shared" si="15"/>
        <v>0</v>
      </c>
    </row>
    <row r="49" spans="1:19" ht="13.5">
      <c r="A49">
        <f t="shared" si="16"/>
        <v>3.5000000000000018</v>
      </c>
      <c r="B49">
        <f t="shared" si="1"/>
        <v>0.00031622776601683615</v>
      </c>
      <c r="C49">
        <f t="shared" si="2"/>
        <v>0.04105425554642811</v>
      </c>
      <c r="D49">
        <f t="shared" si="3"/>
        <v>0.007702679340006916</v>
      </c>
      <c r="E49">
        <f t="shared" si="4"/>
        <v>0.9922973206599931</v>
      </c>
      <c r="F49" t="e">
        <f t="shared" si="5"/>
        <v>#N/A</v>
      </c>
      <c r="G49" s="5" t="e">
        <f t="shared" si="6"/>
        <v>#N/A</v>
      </c>
      <c r="H49" s="5" t="e">
        <f t="shared" si="7"/>
        <v>#N/A</v>
      </c>
      <c r="I49" s="9">
        <f t="shared" si="8"/>
        <v>0.9922973206599931</v>
      </c>
      <c r="J49">
        <f t="shared" si="9"/>
        <v>0.0031622773439405954</v>
      </c>
      <c r="K49">
        <f t="shared" si="10"/>
        <v>0.0031622773439405954</v>
      </c>
      <c r="L49">
        <f t="shared" si="11"/>
        <v>0.9860169841463459</v>
      </c>
      <c r="M49">
        <f t="shared" si="12"/>
        <v>24.65042460365865</v>
      </c>
      <c r="O49">
        <f t="shared" si="13"/>
        <v>24.65042460365865</v>
      </c>
      <c r="P49">
        <f t="shared" si="17"/>
        <v>3.5000000000000018</v>
      </c>
      <c r="R49">
        <f t="shared" si="14"/>
        <v>24.6861623777405</v>
      </c>
      <c r="S49" t="b">
        <f t="shared" si="15"/>
        <v>0</v>
      </c>
    </row>
    <row r="50" spans="1:19" ht="13.5">
      <c r="A50">
        <f t="shared" si="16"/>
        <v>3.600000000000002</v>
      </c>
      <c r="B50">
        <f t="shared" si="1"/>
        <v>0.00025118864315095687</v>
      </c>
      <c r="C50">
        <f t="shared" si="2"/>
        <v>0.04098921642356223</v>
      </c>
      <c r="D50">
        <f t="shared" si="3"/>
        <v>0.006128164065282392</v>
      </c>
      <c r="E50">
        <f t="shared" si="4"/>
        <v>0.9938718359347176</v>
      </c>
      <c r="F50" t="e">
        <f t="shared" si="5"/>
        <v>#N/A</v>
      </c>
      <c r="G50" s="5" t="e">
        <f t="shared" si="6"/>
        <v>#N/A</v>
      </c>
      <c r="H50" s="5" t="e">
        <f t="shared" si="7"/>
        <v>#N/A</v>
      </c>
      <c r="I50" s="9">
        <f t="shared" si="8"/>
        <v>0.9938718359347176</v>
      </c>
      <c r="J50">
        <f t="shared" si="9"/>
        <v>0.002511886033402398</v>
      </c>
      <c r="K50">
        <f t="shared" si="10"/>
        <v>0.002511886033402398</v>
      </c>
      <c r="L50">
        <f t="shared" si="11"/>
        <v>0.988876006072894</v>
      </c>
      <c r="M50">
        <f t="shared" si="12"/>
        <v>24.721900151822354</v>
      </c>
      <c r="O50">
        <f t="shared" si="13"/>
        <v>24.721900151822354</v>
      </c>
      <c r="P50">
        <f t="shared" si="17"/>
        <v>3.600000000000002</v>
      </c>
      <c r="R50">
        <f t="shared" si="14"/>
        <v>24.750365216543532</v>
      </c>
      <c r="S50" t="b">
        <f t="shared" si="15"/>
        <v>0</v>
      </c>
    </row>
    <row r="51" spans="1:19" ht="13.5">
      <c r="A51">
        <f t="shared" si="16"/>
        <v>3.700000000000002</v>
      </c>
      <c r="B51">
        <f t="shared" si="1"/>
        <v>0.00019952623149688685</v>
      </c>
      <c r="C51">
        <f t="shared" si="2"/>
        <v>0.04093755401190816</v>
      </c>
      <c r="D51">
        <f t="shared" si="3"/>
        <v>0.004873916781614442</v>
      </c>
      <c r="E51">
        <f t="shared" si="4"/>
        <v>0.9951260832183855</v>
      </c>
      <c r="F51" t="e">
        <f t="shared" si="5"/>
        <v>#N/A</v>
      </c>
      <c r="G51" s="5" t="e">
        <f t="shared" si="6"/>
        <v>#N/A</v>
      </c>
      <c r="H51" s="5" t="e">
        <f t="shared" si="7"/>
        <v>#N/A</v>
      </c>
      <c r="I51" s="9">
        <f t="shared" si="8"/>
        <v>0.9951260832183855</v>
      </c>
      <c r="J51">
        <f t="shared" si="9"/>
        <v>0.001995261813781635</v>
      </c>
      <c r="K51">
        <f t="shared" si="10"/>
        <v>0.001995261813781635</v>
      </c>
      <c r="L51">
        <f t="shared" si="11"/>
        <v>0.9911532112505884</v>
      </c>
      <c r="M51">
        <f t="shared" si="12"/>
        <v>24.77883028126471</v>
      </c>
      <c r="O51">
        <f t="shared" si="13"/>
        <v>24.77883028126471</v>
      </c>
      <c r="P51">
        <f t="shared" si="17"/>
        <v>3.700000000000002</v>
      </c>
      <c r="R51">
        <f t="shared" si="14"/>
        <v>24.801489997330037</v>
      </c>
      <c r="S51" t="b">
        <f t="shared" si="15"/>
        <v>0</v>
      </c>
    </row>
    <row r="52" spans="1:19" ht="13.5">
      <c r="A52">
        <f t="shared" si="16"/>
        <v>3.800000000000002</v>
      </c>
      <c r="B52">
        <f t="shared" si="1"/>
        <v>0.00015848931924611036</v>
      </c>
      <c r="C52">
        <f t="shared" si="2"/>
        <v>0.04089651709965739</v>
      </c>
      <c r="D52">
        <f t="shared" si="3"/>
        <v>0.003875374493624987</v>
      </c>
      <c r="E52">
        <f t="shared" si="4"/>
        <v>0.9961246255063749</v>
      </c>
      <c r="F52" t="e">
        <f t="shared" si="5"/>
        <v>#N/A</v>
      </c>
      <c r="G52" s="5" t="e">
        <f t="shared" si="6"/>
        <v>#N/A</v>
      </c>
      <c r="H52" s="5" t="e">
        <f t="shared" si="7"/>
        <v>#N/A</v>
      </c>
      <c r="I52" s="9">
        <f t="shared" si="8"/>
        <v>0.9961246255063749</v>
      </c>
      <c r="J52">
        <f t="shared" si="9"/>
        <v>0.0015848925615037591</v>
      </c>
      <c r="K52">
        <f t="shared" si="10"/>
        <v>0.0015848925615037591</v>
      </c>
      <c r="L52">
        <f t="shared" si="11"/>
        <v>0.9929659885358144</v>
      </c>
      <c r="M52">
        <f t="shared" si="12"/>
        <v>24.82414971339536</v>
      </c>
      <c r="O52">
        <f t="shared" si="13"/>
        <v>24.82414971339536</v>
      </c>
      <c r="P52">
        <f t="shared" si="17"/>
        <v>3.800000000000002</v>
      </c>
      <c r="R52">
        <f t="shared" si="14"/>
        <v>24.842180046959825</v>
      </c>
      <c r="S52" t="b">
        <f t="shared" si="15"/>
        <v>0</v>
      </c>
    </row>
    <row r="53" spans="1:19" ht="13.5">
      <c r="A53">
        <f t="shared" si="16"/>
        <v>3.900000000000002</v>
      </c>
      <c r="B53">
        <f t="shared" si="1"/>
        <v>0.00012589254117941604</v>
      </c>
      <c r="C53">
        <f t="shared" si="2"/>
        <v>0.04086392032159069</v>
      </c>
      <c r="D53">
        <f t="shared" si="3"/>
        <v>0.0030807749278255123</v>
      </c>
      <c r="E53">
        <f t="shared" si="4"/>
        <v>0.9969192250721745</v>
      </c>
      <c r="F53" t="e">
        <f t="shared" si="5"/>
        <v>#N/A</v>
      </c>
      <c r="G53" s="5" t="e">
        <f t="shared" si="6"/>
        <v>#N/A</v>
      </c>
      <c r="H53" s="5" t="e">
        <f t="shared" si="7"/>
        <v>#N/A</v>
      </c>
      <c r="I53" s="9">
        <f t="shared" si="8"/>
        <v>0.9969192250721745</v>
      </c>
      <c r="J53">
        <f t="shared" si="9"/>
        <v>0.0012589246174659256</v>
      </c>
      <c r="K53">
        <f t="shared" si="10"/>
        <v>0.0012589246174659256</v>
      </c>
      <c r="L53">
        <f t="shared" si="11"/>
        <v>0.9944084152209716</v>
      </c>
      <c r="M53">
        <f t="shared" si="12"/>
        <v>24.860210380524286</v>
      </c>
      <c r="O53">
        <f t="shared" si="13"/>
        <v>24.860210380524286</v>
      </c>
      <c r="P53">
        <f t="shared" si="17"/>
        <v>3.900000000000002</v>
      </c>
      <c r="R53">
        <f t="shared" si="14"/>
        <v>24.874552042420813</v>
      </c>
      <c r="S53" t="b">
        <f t="shared" si="15"/>
        <v>0</v>
      </c>
    </row>
    <row r="54" spans="1:19" ht="13.5">
      <c r="A54">
        <f t="shared" si="16"/>
        <v>4.000000000000002</v>
      </c>
      <c r="B54">
        <f t="shared" si="1"/>
        <v>9.999999999999956E-05</v>
      </c>
      <c r="C54">
        <f t="shared" si="2"/>
        <v>0.040838027780411276</v>
      </c>
      <c r="D54">
        <f t="shared" si="3"/>
        <v>0.0024486980746892587</v>
      </c>
      <c r="E54">
        <f t="shared" si="4"/>
        <v>0.9975513019253106</v>
      </c>
      <c r="F54" t="e">
        <f t="shared" si="5"/>
        <v>#N/A</v>
      </c>
      <c r="G54" s="5" t="e">
        <f t="shared" si="6"/>
        <v>#N/A</v>
      </c>
      <c r="H54" s="5" t="e">
        <f t="shared" si="7"/>
        <v>#N/A</v>
      </c>
      <c r="I54" s="9">
        <f t="shared" si="8"/>
        <v>0.9975513019253106</v>
      </c>
      <c r="J54">
        <f t="shared" si="9"/>
        <v>0.0009999989999999956</v>
      </c>
      <c r="K54">
        <f t="shared" si="10"/>
        <v>0.0009999989999999956</v>
      </c>
      <c r="L54">
        <f t="shared" si="11"/>
        <v>0.9955557481726937</v>
      </c>
      <c r="M54">
        <f t="shared" si="12"/>
        <v>24.88889370431734</v>
      </c>
      <c r="O54">
        <f t="shared" si="13"/>
        <v>24.88889370431734</v>
      </c>
      <c r="P54">
        <f t="shared" si="17"/>
        <v>4.000000000000002</v>
      </c>
      <c r="R54">
        <f t="shared" si="14"/>
        <v>24.900298119986722</v>
      </c>
      <c r="S54" t="b">
        <f t="shared" si="15"/>
        <v>0</v>
      </c>
    </row>
    <row r="55" spans="1:19" ht="13.5">
      <c r="A55">
        <f t="shared" si="16"/>
        <v>4.100000000000001</v>
      </c>
      <c r="B55">
        <f t="shared" si="1"/>
        <v>7.943282347242788E-05</v>
      </c>
      <c r="C55">
        <f t="shared" si="2"/>
        <v>0.0408174606038837</v>
      </c>
      <c r="D55">
        <f t="shared" si="3"/>
        <v>0.0019460501044709774</v>
      </c>
      <c r="E55">
        <f t="shared" si="4"/>
        <v>0.9980539498955291</v>
      </c>
      <c r="F55" t="e">
        <f t="shared" si="5"/>
        <v>#N/A</v>
      </c>
      <c r="G55" s="5" t="e">
        <f t="shared" si="6"/>
        <v>#N/A</v>
      </c>
      <c r="H55" s="5" t="e">
        <f t="shared" si="7"/>
        <v>#N/A</v>
      </c>
      <c r="I55" s="9">
        <f t="shared" si="8"/>
        <v>0.9980539498955291</v>
      </c>
      <c r="J55">
        <f t="shared" si="9"/>
        <v>0.000794326975798867</v>
      </c>
      <c r="K55">
        <f t="shared" si="10"/>
        <v>0.000794326975798867</v>
      </c>
      <c r="L55">
        <f t="shared" si="11"/>
        <v>0.9964681014262443</v>
      </c>
      <c r="M55">
        <f t="shared" si="12"/>
        <v>24.911702535656108</v>
      </c>
      <c r="O55">
        <f t="shared" si="13"/>
        <v>24.911702535656108</v>
      </c>
      <c r="P55">
        <f t="shared" si="17"/>
        <v>4.100000000000001</v>
      </c>
      <c r="R55">
        <f t="shared" si="14"/>
        <v>24.920769240350673</v>
      </c>
      <c r="S55" t="b">
        <f t="shared" si="15"/>
        <v>0</v>
      </c>
    </row>
    <row r="56" spans="1:19" ht="13.5">
      <c r="A56">
        <f t="shared" si="16"/>
        <v>4.200000000000001</v>
      </c>
      <c r="B56">
        <f t="shared" si="1"/>
        <v>6.309573444801916E-05</v>
      </c>
      <c r="C56">
        <f t="shared" si="2"/>
        <v>0.040801123514859296</v>
      </c>
      <c r="D56">
        <f t="shared" si="3"/>
        <v>0.001546421495600248</v>
      </c>
      <c r="E56">
        <f t="shared" si="4"/>
        <v>0.9984535785043996</v>
      </c>
      <c r="F56" t="e">
        <f t="shared" si="5"/>
        <v>#N/A</v>
      </c>
      <c r="G56" s="5" t="e">
        <f t="shared" si="6"/>
        <v>#N/A</v>
      </c>
      <c r="H56" s="5" t="e">
        <f t="shared" si="7"/>
        <v>#N/A</v>
      </c>
      <c r="I56" s="9">
        <f t="shared" si="8"/>
        <v>0.9984535785043996</v>
      </c>
      <c r="J56">
        <f t="shared" si="9"/>
        <v>0.0006309557595869991</v>
      </c>
      <c r="K56">
        <f t="shared" si="10"/>
        <v>0.0006309557595869991</v>
      </c>
      <c r="L56">
        <f t="shared" si="11"/>
        <v>0.9971934378018092</v>
      </c>
      <c r="M56">
        <f t="shared" si="12"/>
        <v>24.929835945045234</v>
      </c>
      <c r="O56">
        <f t="shared" si="13"/>
        <v>24.929835945045234</v>
      </c>
      <c r="P56">
        <f t="shared" si="17"/>
        <v>4.200000000000001</v>
      </c>
      <c r="R56">
        <f t="shared" si="14"/>
        <v>24.937042848796985</v>
      </c>
      <c r="S56" t="b">
        <f t="shared" si="15"/>
        <v>0</v>
      </c>
    </row>
    <row r="57" spans="1:19" ht="13.5">
      <c r="A57">
        <f t="shared" si="16"/>
        <v>4.300000000000001</v>
      </c>
      <c r="B57">
        <f t="shared" si="1"/>
        <v>5.011872336272706E-05</v>
      </c>
      <c r="C57">
        <f t="shared" si="2"/>
        <v>0.040788146503774</v>
      </c>
      <c r="D57">
        <f t="shared" si="3"/>
        <v>0.0012287570693630251</v>
      </c>
      <c r="E57">
        <f t="shared" si="4"/>
        <v>0.998771242930637</v>
      </c>
      <c r="F57" t="e">
        <f t="shared" si="5"/>
        <v>#N/A</v>
      </c>
      <c r="G57" s="5" t="e">
        <f t="shared" si="6"/>
        <v>#N/A</v>
      </c>
      <c r="H57" s="5" t="e">
        <f t="shared" si="7"/>
        <v>#N/A</v>
      </c>
      <c r="I57" s="9">
        <f t="shared" si="8"/>
        <v>0.998771242930637</v>
      </c>
      <c r="J57">
        <f t="shared" si="9"/>
        <v>0.0005011852383649556</v>
      </c>
      <c r="K57">
        <f t="shared" si="10"/>
        <v>0.0005011852383649556</v>
      </c>
      <c r="L57">
        <f t="shared" si="11"/>
        <v>0.9977699901019494</v>
      </c>
      <c r="M57">
        <f t="shared" si="12"/>
        <v>24.944249752548735</v>
      </c>
      <c r="O57">
        <f t="shared" si="13"/>
        <v>24.944249752548735</v>
      </c>
      <c r="P57">
        <f t="shared" si="17"/>
        <v>4.300000000000001</v>
      </c>
      <c r="R57">
        <f t="shared" si="14"/>
        <v>24.94997753725762</v>
      </c>
      <c r="S57" t="b">
        <f t="shared" si="15"/>
        <v>0</v>
      </c>
    </row>
    <row r="58" spans="1:19" ht="13.5">
      <c r="A58">
        <f t="shared" si="16"/>
        <v>4.4</v>
      </c>
      <c r="B58">
        <f t="shared" si="1"/>
        <v>3.9810717055349634E-05</v>
      </c>
      <c r="C58">
        <f t="shared" si="2"/>
        <v>0.04077783849746662</v>
      </c>
      <c r="D58">
        <f t="shared" si="3"/>
        <v>0.0009762831607129674</v>
      </c>
      <c r="E58">
        <f t="shared" si="4"/>
        <v>0.9990237168392871</v>
      </c>
      <c r="F58" t="e">
        <f t="shared" si="5"/>
        <v>#N/A</v>
      </c>
      <c r="G58" s="5" t="e">
        <f t="shared" si="6"/>
        <v>#N/A</v>
      </c>
      <c r="H58" s="5" t="e">
        <f t="shared" si="7"/>
        <v>#N/A</v>
      </c>
      <c r="I58" s="9">
        <f t="shared" si="8"/>
        <v>0.9990237168392871</v>
      </c>
      <c r="J58">
        <f t="shared" si="9"/>
        <v>0.00039810465866706483</v>
      </c>
      <c r="K58">
        <f t="shared" si="10"/>
        <v>0.00039810465866706483</v>
      </c>
      <c r="L58">
        <f t="shared" si="11"/>
        <v>0.9982282128786603</v>
      </c>
      <c r="M58">
        <f t="shared" si="12"/>
        <v>24.955705321966505</v>
      </c>
      <c r="O58">
        <f t="shared" si="13"/>
        <v>24.955705321966505</v>
      </c>
      <c r="P58">
        <f t="shared" si="17"/>
        <v>4.4</v>
      </c>
      <c r="R58">
        <f t="shared" si="14"/>
        <v>24.960257047250572</v>
      </c>
      <c r="S58" t="b">
        <f t="shared" si="15"/>
        <v>0</v>
      </c>
    </row>
    <row r="59" spans="1:19" ht="13.5">
      <c r="A59">
        <f t="shared" si="16"/>
        <v>4.5</v>
      </c>
      <c r="B59">
        <f t="shared" si="1"/>
        <v>3.162277660168375E-05</v>
      </c>
      <c r="C59">
        <f t="shared" si="2"/>
        <v>0.040769650557012954</v>
      </c>
      <c r="D59">
        <f t="shared" si="3"/>
        <v>0.0007756450244149612</v>
      </c>
      <c r="E59">
        <f t="shared" si="4"/>
        <v>0.9992243549755851</v>
      </c>
      <c r="F59" t="e">
        <f t="shared" si="5"/>
        <v>#N/A</v>
      </c>
      <c r="G59" s="5" t="e">
        <f t="shared" si="6"/>
        <v>#N/A</v>
      </c>
      <c r="H59" s="5" t="e">
        <f t="shared" si="7"/>
        <v>#N/A</v>
      </c>
      <c r="I59" s="9">
        <f t="shared" si="8"/>
        <v>0.9992243549755851</v>
      </c>
      <c r="J59">
        <f t="shared" si="9"/>
        <v>0.0003162246037391773</v>
      </c>
      <c r="K59">
        <f t="shared" si="10"/>
        <v>0.0003162246037391773</v>
      </c>
      <c r="L59">
        <f t="shared" si="11"/>
        <v>0.9985923509013853</v>
      </c>
      <c r="M59">
        <f t="shared" si="12"/>
        <v>24.964808772534635</v>
      </c>
      <c r="O59">
        <f t="shared" si="13"/>
        <v>24.964808772534635</v>
      </c>
      <c r="P59">
        <f t="shared" si="17"/>
        <v>4.5</v>
      </c>
      <c r="R59">
        <f t="shared" si="14"/>
        <v>24.96842559288953</v>
      </c>
      <c r="S59" t="b">
        <f t="shared" si="15"/>
        <v>0</v>
      </c>
    </row>
    <row r="60" spans="1:19" ht="13.5">
      <c r="A60">
        <f t="shared" si="16"/>
        <v>4.6</v>
      </c>
      <c r="B60">
        <f t="shared" si="1"/>
        <v>2.511886431509579E-05</v>
      </c>
      <c r="C60">
        <f t="shared" si="2"/>
        <v>0.04076314664472637</v>
      </c>
      <c r="D60">
        <f t="shared" si="3"/>
        <v>0.000616215046743588</v>
      </c>
      <c r="E60">
        <f t="shared" si="4"/>
        <v>0.9993837849532564</v>
      </c>
      <c r="F60" t="e">
        <f t="shared" si="5"/>
        <v>#N/A</v>
      </c>
      <c r="G60" s="5" t="e">
        <f t="shared" si="6"/>
        <v>#N/A</v>
      </c>
      <c r="H60" s="5" t="e">
        <f t="shared" si="7"/>
        <v>#N/A</v>
      </c>
      <c r="I60" s="9">
        <f t="shared" si="8"/>
        <v>0.9993837849532564</v>
      </c>
      <c r="J60">
        <f t="shared" si="9"/>
        <v>0.00025118466207925237</v>
      </c>
      <c r="K60">
        <f t="shared" si="10"/>
        <v>0.00025118466207925237</v>
      </c>
      <c r="L60">
        <f t="shared" si="11"/>
        <v>0.9988816965297772</v>
      </c>
      <c r="M60">
        <f t="shared" si="12"/>
        <v>24.97204241324443</v>
      </c>
      <c r="O60">
        <f t="shared" si="13"/>
        <v>24.97204241324443</v>
      </c>
      <c r="P60">
        <f t="shared" si="17"/>
        <v>4.6</v>
      </c>
      <c r="R60">
        <f t="shared" si="14"/>
        <v>24.97491615365645</v>
      </c>
      <c r="S60" t="b">
        <f t="shared" si="15"/>
        <v>0</v>
      </c>
    </row>
    <row r="61" spans="1:19" ht="13.5">
      <c r="A61">
        <f t="shared" si="16"/>
        <v>4.699999999999999</v>
      </c>
      <c r="B61">
        <f t="shared" si="1"/>
        <v>1.9952623149688803E-05</v>
      </c>
      <c r="C61">
        <f t="shared" si="2"/>
        <v>0.04075798040356096</v>
      </c>
      <c r="D61">
        <f t="shared" si="3"/>
        <v>0.0004895390535087841</v>
      </c>
      <c r="E61">
        <f t="shared" si="4"/>
        <v>0.9995104609464912</v>
      </c>
      <c r="F61" t="e">
        <f t="shared" si="5"/>
        <v>#N/A</v>
      </c>
      <c r="G61" s="5" t="e">
        <f t="shared" si="6"/>
        <v>#N/A</v>
      </c>
      <c r="H61" s="5" t="e">
        <f t="shared" si="7"/>
        <v>#N/A</v>
      </c>
      <c r="I61" s="9">
        <f t="shared" si="8"/>
        <v>0.9995104609464912</v>
      </c>
      <c r="J61">
        <f t="shared" si="9"/>
        <v>0.00019952121962455173</v>
      </c>
      <c r="K61">
        <f t="shared" si="10"/>
        <v>0.00019952121962455173</v>
      </c>
      <c r="L61">
        <f t="shared" si="11"/>
        <v>0.999111595762739</v>
      </c>
      <c r="M61">
        <f t="shared" si="12"/>
        <v>24.977789894068472</v>
      </c>
      <c r="O61">
        <f t="shared" si="13"/>
        <v>24.977789894068472</v>
      </c>
      <c r="P61">
        <f t="shared" si="17"/>
        <v>4.699999999999999</v>
      </c>
      <c r="R61">
        <f t="shared" si="14"/>
        <v>24.980073096809157</v>
      </c>
      <c r="S61" t="b">
        <f t="shared" si="15"/>
        <v>0</v>
      </c>
    </row>
    <row r="62" spans="1:19" ht="13.5">
      <c r="A62">
        <f t="shared" si="16"/>
        <v>4.799999999999999</v>
      </c>
      <c r="B62">
        <f t="shared" si="1"/>
        <v>1.5848931924611158E-05</v>
      </c>
      <c r="C62">
        <f t="shared" si="2"/>
        <v>0.040753876712335886</v>
      </c>
      <c r="D62">
        <f t="shared" si="3"/>
        <v>0.0003888938477309033</v>
      </c>
      <c r="E62">
        <f t="shared" si="4"/>
        <v>0.9996111061522691</v>
      </c>
      <c r="F62" t="e">
        <f t="shared" si="5"/>
        <v>#N/A</v>
      </c>
      <c r="G62" s="5" t="e">
        <f t="shared" si="6"/>
        <v>#N/A</v>
      </c>
      <c r="H62" s="5" t="e">
        <f t="shared" si="7"/>
        <v>#N/A</v>
      </c>
      <c r="I62" s="9">
        <f t="shared" si="8"/>
        <v>0.9996111061522691</v>
      </c>
      <c r="J62">
        <f t="shared" si="9"/>
        <v>0.00015848300967266675</v>
      </c>
      <c r="K62">
        <f t="shared" si="10"/>
        <v>0.00015848300967266675</v>
      </c>
      <c r="L62">
        <f t="shared" si="11"/>
        <v>0.9992942519819938</v>
      </c>
      <c r="M62">
        <f t="shared" si="12"/>
        <v>24.982356299549846</v>
      </c>
      <c r="O62">
        <f t="shared" si="13"/>
        <v>24.982356299549846</v>
      </c>
      <c r="P62">
        <f t="shared" si="17"/>
        <v>4.799999999999999</v>
      </c>
      <c r="R62">
        <f t="shared" si="14"/>
        <v>24.984170241096564</v>
      </c>
      <c r="S62" t="b">
        <f t="shared" si="15"/>
        <v>0</v>
      </c>
    </row>
    <row r="63" spans="1:19" ht="13.5">
      <c r="A63">
        <f t="shared" si="16"/>
        <v>4.899999999999999</v>
      </c>
      <c r="B63">
        <f t="shared" si="1"/>
        <v>1.2589254117941702E-05</v>
      </c>
      <c r="C63">
        <f t="shared" si="2"/>
        <v>0.040750617034529216</v>
      </c>
      <c r="D63">
        <f t="shared" si="3"/>
        <v>0.00030893407349573263</v>
      </c>
      <c r="E63">
        <f t="shared" si="4"/>
        <v>0.9996910659265043</v>
      </c>
      <c r="F63" t="e">
        <f t="shared" si="5"/>
        <v>#N/A</v>
      </c>
      <c r="G63" s="5" t="e">
        <f t="shared" si="6"/>
        <v>#N/A</v>
      </c>
      <c r="H63" s="5" t="e">
        <f t="shared" si="7"/>
        <v>#N/A</v>
      </c>
      <c r="I63" s="9">
        <f t="shared" si="8"/>
        <v>0.9996910659265043</v>
      </c>
      <c r="J63">
        <f t="shared" si="9"/>
        <v>0.00012588459789706976</v>
      </c>
      <c r="K63">
        <f t="shared" si="10"/>
        <v>0.00012588459789706976</v>
      </c>
      <c r="L63">
        <f t="shared" si="11"/>
        <v>0.9994393673057314</v>
      </c>
      <c r="M63">
        <f t="shared" si="12"/>
        <v>24.985984182643282</v>
      </c>
      <c r="O63">
        <f t="shared" si="13"/>
        <v>24.985984182643282</v>
      </c>
      <c r="P63">
        <f t="shared" si="17"/>
        <v>4.899999999999999</v>
      </c>
      <c r="R63">
        <f t="shared" si="14"/>
        <v>24.987425264818654</v>
      </c>
      <c r="S63" t="b">
        <f t="shared" si="15"/>
        <v>0</v>
      </c>
    </row>
    <row r="64" spans="1:19" ht="13.5">
      <c r="A64">
        <f t="shared" si="16"/>
        <v>4.999999999999998</v>
      </c>
      <c r="B64">
        <f t="shared" si="1"/>
        <v>1.0000000000000033E-05</v>
      </c>
      <c r="C64">
        <f t="shared" si="2"/>
        <v>0.040748027780411276</v>
      </c>
      <c r="D64">
        <f t="shared" si="3"/>
        <v>0.0002454106503973504</v>
      </c>
      <c r="E64">
        <f t="shared" si="4"/>
        <v>0.9997545893496026</v>
      </c>
      <c r="F64" t="e">
        <f t="shared" si="5"/>
        <v>#N/A</v>
      </c>
      <c r="G64" s="5" t="e">
        <f t="shared" si="6"/>
        <v>#N/A</v>
      </c>
      <c r="H64" s="5" t="e">
        <f t="shared" si="7"/>
        <v>#N/A</v>
      </c>
      <c r="I64" s="9">
        <f t="shared" si="8"/>
        <v>0.9997545893496026</v>
      </c>
      <c r="J64">
        <f t="shared" si="9"/>
        <v>9.999000000000032E-05</v>
      </c>
      <c r="K64">
        <f t="shared" si="10"/>
        <v>9.999000000000032E-05</v>
      </c>
      <c r="L64">
        <f t="shared" si="11"/>
        <v>0.9995546538797611</v>
      </c>
      <c r="M64">
        <f t="shared" si="12"/>
        <v>24.98886634699403</v>
      </c>
      <c r="O64">
        <f t="shared" si="13"/>
        <v>24.98886634699403</v>
      </c>
      <c r="P64">
        <f t="shared" si="17"/>
        <v>4.999999999999998</v>
      </c>
      <c r="R64">
        <f t="shared" si="14"/>
        <v>24.990011188231065</v>
      </c>
      <c r="S64" t="b">
        <f t="shared" si="15"/>
        <v>0</v>
      </c>
    </row>
    <row r="65" spans="1:19" ht="13.5">
      <c r="A65">
        <f t="shared" si="16"/>
        <v>5.099999999999998</v>
      </c>
      <c r="B65">
        <f t="shared" si="1"/>
        <v>7.943282347242849E-06</v>
      </c>
      <c r="C65">
        <f t="shared" si="2"/>
        <v>0.04074597106275852</v>
      </c>
      <c r="D65">
        <f t="shared" si="3"/>
        <v>0.00019494644844783053</v>
      </c>
      <c r="E65">
        <f t="shared" si="4"/>
        <v>0.9998050535515521</v>
      </c>
      <c r="F65" t="e">
        <f t="shared" si="5"/>
        <v>#N/A</v>
      </c>
      <c r="G65" s="5" t="e">
        <f t="shared" si="6"/>
        <v>#N/A</v>
      </c>
      <c r="H65" s="5" t="e">
        <f t="shared" si="7"/>
        <v>#N/A</v>
      </c>
      <c r="I65" s="9">
        <f t="shared" si="8"/>
        <v>0.9998050535515521</v>
      </c>
      <c r="J65">
        <f t="shared" si="9"/>
        <v>7.942023421831054E-05</v>
      </c>
      <c r="K65">
        <f t="shared" si="10"/>
        <v>7.942023421831054E-05</v>
      </c>
      <c r="L65">
        <f t="shared" si="11"/>
        <v>0.9996462411787239</v>
      </c>
      <c r="M65">
        <f t="shared" si="12"/>
        <v>24.991156029468097</v>
      </c>
      <c r="O65">
        <f t="shared" si="13"/>
        <v>24.991156029468097</v>
      </c>
      <c r="P65">
        <f t="shared" si="17"/>
        <v>5.099999999999998</v>
      </c>
      <c r="R65">
        <f t="shared" si="14"/>
        <v>24.992065518198064</v>
      </c>
      <c r="S65" t="b">
        <f t="shared" si="15"/>
        <v>0</v>
      </c>
    </row>
    <row r="66" spans="1:19" ht="13.5">
      <c r="A66">
        <f t="shared" si="16"/>
        <v>5.1999999999999975</v>
      </c>
      <c r="B66">
        <f t="shared" si="1"/>
        <v>6.309573444801966E-06</v>
      </c>
      <c r="C66">
        <f t="shared" si="2"/>
        <v>0.040744337353856075</v>
      </c>
      <c r="D66">
        <f t="shared" si="3"/>
        <v>0.00015485767727683571</v>
      </c>
      <c r="E66">
        <f t="shared" si="4"/>
        <v>0.9998451423227231</v>
      </c>
      <c r="F66" t="e">
        <f t="shared" si="5"/>
        <v>#N/A</v>
      </c>
      <c r="G66" s="5" t="e">
        <f t="shared" si="6"/>
        <v>#N/A</v>
      </c>
      <c r="H66" s="5" t="e">
        <f t="shared" si="7"/>
        <v>#N/A</v>
      </c>
      <c r="I66" s="9">
        <f t="shared" si="8"/>
        <v>0.9998451423227231</v>
      </c>
      <c r="J66">
        <f t="shared" si="9"/>
        <v>6.307988551609504E-05</v>
      </c>
      <c r="K66">
        <f t="shared" si="10"/>
        <v>6.307988551609504E-05</v>
      </c>
      <c r="L66">
        <f t="shared" si="11"/>
        <v>0.9997190002771212</v>
      </c>
      <c r="M66">
        <f t="shared" si="12"/>
        <v>24.99297500692803</v>
      </c>
      <c r="O66">
        <f t="shared" si="13"/>
        <v>24.99297500692803</v>
      </c>
      <c r="P66">
        <f t="shared" si="17"/>
        <v>5.1999999999999975</v>
      </c>
      <c r="R66">
        <f t="shared" si="14"/>
        <v>24.993697527178277</v>
      </c>
      <c r="S66" t="b">
        <f t="shared" si="15"/>
        <v>0</v>
      </c>
    </row>
    <row r="67" spans="1:19" ht="13.5">
      <c r="A67">
        <f t="shared" si="16"/>
        <v>5.299999999999997</v>
      </c>
      <c r="B67">
        <f t="shared" si="1"/>
        <v>5.011872336272754E-06</v>
      </c>
      <c r="C67">
        <f t="shared" si="2"/>
        <v>0.040743039652747545</v>
      </c>
      <c r="D67">
        <f t="shared" si="3"/>
        <v>0.00012301174333061263</v>
      </c>
      <c r="E67">
        <f t="shared" si="4"/>
        <v>0.9998769882566694</v>
      </c>
      <c r="F67" t="e">
        <f t="shared" si="5"/>
        <v>#N/A</v>
      </c>
      <c r="G67" s="5" t="e">
        <f t="shared" si="6"/>
        <v>#N/A</v>
      </c>
      <c r="H67" s="5" t="e">
        <f t="shared" si="7"/>
        <v>#N/A</v>
      </c>
      <c r="I67" s="9">
        <f t="shared" si="8"/>
        <v>0.9998769882566694</v>
      </c>
      <c r="J67">
        <f t="shared" si="9"/>
        <v>5.009877073957785E-05</v>
      </c>
      <c r="K67">
        <f t="shared" si="10"/>
        <v>5.009877073957785E-05</v>
      </c>
      <c r="L67">
        <f t="shared" si="11"/>
        <v>0.9997768018971409</v>
      </c>
      <c r="M67">
        <f t="shared" si="12"/>
        <v>24.994420047428523</v>
      </c>
      <c r="O67">
        <f t="shared" si="13"/>
        <v>24.994420047428523</v>
      </c>
      <c r="P67">
        <f t="shared" si="17"/>
        <v>5.299999999999997</v>
      </c>
      <c r="R67">
        <f t="shared" si="14"/>
        <v>24.994994044759746</v>
      </c>
      <c r="S67" t="b">
        <f t="shared" si="15"/>
        <v>0</v>
      </c>
    </row>
    <row r="68" spans="1:19" ht="13.5">
      <c r="A68">
        <f t="shared" si="16"/>
        <v>5.399999999999997</v>
      </c>
      <c r="B68">
        <f t="shared" si="1"/>
        <v>3.981071705534994E-06</v>
      </c>
      <c r="C68">
        <f t="shared" si="2"/>
        <v>0.04074200885211681</v>
      </c>
      <c r="D68">
        <f t="shared" si="3"/>
        <v>9.771417310288448E-05</v>
      </c>
      <c r="E68">
        <f t="shared" si="4"/>
        <v>0.9999022858268971</v>
      </c>
      <c r="F68" t="e">
        <f t="shared" si="5"/>
        <v>#N/A</v>
      </c>
      <c r="G68" s="5" t="e">
        <f t="shared" si="6"/>
        <v>#N/A</v>
      </c>
      <c r="H68" s="5" t="e">
        <f t="shared" si="7"/>
        <v>#N/A</v>
      </c>
      <c r="I68" s="9">
        <f t="shared" si="8"/>
        <v>0.9999022858268971</v>
      </c>
      <c r="J68">
        <f t="shared" si="9"/>
        <v>3.978559819103484E-05</v>
      </c>
      <c r="K68">
        <f t="shared" si="10"/>
        <v>3.978559819103484E-05</v>
      </c>
      <c r="L68">
        <f t="shared" si="11"/>
        <v>0.9998227216836388</v>
      </c>
      <c r="M68">
        <f t="shared" si="12"/>
        <v>24.99556804209097</v>
      </c>
      <c r="O68">
        <f t="shared" si="13"/>
        <v>24.99556804209097</v>
      </c>
      <c r="P68">
        <f t="shared" si="17"/>
        <v>5.399999999999997</v>
      </c>
      <c r="R68">
        <f t="shared" si="14"/>
        <v>24.99602406421724</v>
      </c>
      <c r="S68" t="b">
        <f t="shared" si="15"/>
        <v>0</v>
      </c>
    </row>
    <row r="69" spans="1:19" ht="13.5">
      <c r="A69">
        <f t="shared" si="16"/>
        <v>5.4999999999999964</v>
      </c>
      <c r="B69">
        <f t="shared" si="1"/>
        <v>3.1622776601683995E-06</v>
      </c>
      <c r="C69">
        <f t="shared" si="2"/>
        <v>0.04074119005807144</v>
      </c>
      <c r="D69">
        <f t="shared" si="3"/>
        <v>7.761868653470776E-05</v>
      </c>
      <c r="E69">
        <f t="shared" si="4"/>
        <v>0.9999223813134653</v>
      </c>
      <c r="F69" t="e">
        <f t="shared" si="5"/>
        <v>#N/A</v>
      </c>
      <c r="G69" s="5" t="e">
        <f t="shared" si="6"/>
        <v>#N/A</v>
      </c>
      <c r="H69" s="5" t="e">
        <f t="shared" si="7"/>
        <v>#N/A</v>
      </c>
      <c r="I69" s="9">
        <f t="shared" si="8"/>
        <v>0.9999223813134653</v>
      </c>
      <c r="J69">
        <f t="shared" si="9"/>
        <v>3.1591153825082314E-05</v>
      </c>
      <c r="K69">
        <f t="shared" si="10"/>
        <v>3.1591153825082314E-05</v>
      </c>
      <c r="L69">
        <f t="shared" si="11"/>
        <v>0.9998592034537405</v>
      </c>
      <c r="M69">
        <f t="shared" si="12"/>
        <v>24.996480086343514</v>
      </c>
      <c r="O69">
        <f t="shared" si="13"/>
        <v>24.996480086343514</v>
      </c>
      <c r="P69">
        <f t="shared" si="17"/>
        <v>5.4999999999999964</v>
      </c>
      <c r="R69">
        <f t="shared" si="14"/>
        <v>24.99684240565165</v>
      </c>
      <c r="S69" t="b">
        <f t="shared" si="15"/>
        <v>0</v>
      </c>
    </row>
    <row r="70" spans="1:19" ht="13.5">
      <c r="A70">
        <f t="shared" si="16"/>
        <v>5.599999999999996</v>
      </c>
      <c r="B70">
        <f t="shared" si="1"/>
        <v>2.5118864315095984E-06</v>
      </c>
      <c r="C70">
        <f t="shared" si="2"/>
        <v>0.04074053966684278</v>
      </c>
      <c r="D70">
        <f t="shared" si="3"/>
        <v>6.165569852659389E-05</v>
      </c>
      <c r="E70">
        <f t="shared" si="4"/>
        <v>0.9999383443014734</v>
      </c>
      <c r="F70" t="e">
        <f t="shared" si="5"/>
        <v>#N/A</v>
      </c>
      <c r="G70" s="5" t="e">
        <f t="shared" si="6"/>
        <v>#N/A</v>
      </c>
      <c r="H70" s="5" t="e">
        <f t="shared" si="7"/>
        <v>#N/A</v>
      </c>
      <c r="I70" s="9">
        <f t="shared" si="8"/>
        <v>0.9999383443014734</v>
      </c>
      <c r="J70">
        <f t="shared" si="9"/>
        <v>2.5079053598040636E-05</v>
      </c>
      <c r="K70">
        <f t="shared" si="10"/>
        <v>2.5079053598040636E-05</v>
      </c>
      <c r="L70">
        <f t="shared" si="11"/>
        <v>0.9998881889983914</v>
      </c>
      <c r="M70">
        <f t="shared" si="12"/>
        <v>24.997204724959786</v>
      </c>
      <c r="O70">
        <f t="shared" si="13"/>
        <v>24.997204724959786</v>
      </c>
      <c r="P70">
        <f t="shared" si="17"/>
        <v>5.599999999999996</v>
      </c>
      <c r="R70">
        <f t="shared" si="14"/>
        <v>24.997492628415458</v>
      </c>
      <c r="S70" t="b">
        <f t="shared" si="15"/>
        <v>0</v>
      </c>
    </row>
    <row r="71" spans="1:19" ht="13.5">
      <c r="A71">
        <f t="shared" si="16"/>
        <v>5.699999999999996</v>
      </c>
      <c r="B71">
        <f t="shared" si="1"/>
        <v>1.995262314968896E-06</v>
      </c>
      <c r="C71">
        <f t="shared" si="2"/>
        <v>0.04074002304272624</v>
      </c>
      <c r="D71">
        <f t="shared" si="3"/>
        <v>4.897548322141001E-05</v>
      </c>
      <c r="E71">
        <f t="shared" si="4"/>
        <v>0.9999510245167786</v>
      </c>
      <c r="F71" t="e">
        <f t="shared" si="5"/>
        <v>#N/A</v>
      </c>
      <c r="G71" s="5" t="e">
        <f t="shared" si="6"/>
        <v>#N/A</v>
      </c>
      <c r="H71" s="5" t="e">
        <f t="shared" si="7"/>
        <v>#N/A</v>
      </c>
      <c r="I71" s="9">
        <f t="shared" si="8"/>
        <v>0.9999510245167786</v>
      </c>
      <c r="J71">
        <f t="shared" si="9"/>
        <v>1.9902504426326233E-05</v>
      </c>
      <c r="K71">
        <f t="shared" si="10"/>
        <v>1.9902504426326233E-05</v>
      </c>
      <c r="L71">
        <f t="shared" si="11"/>
        <v>0.999911221274845</v>
      </c>
      <c r="M71">
        <f t="shared" si="12"/>
        <v>24.997780531871125</v>
      </c>
      <c r="O71">
        <f t="shared" si="13"/>
        <v>24.997780531871125</v>
      </c>
      <c r="P71">
        <f t="shared" si="17"/>
        <v>5.699999999999996</v>
      </c>
      <c r="R71">
        <f t="shared" si="14"/>
        <v>24.998009346424396</v>
      </c>
      <c r="S71" t="b">
        <f t="shared" si="15"/>
        <v>0</v>
      </c>
    </row>
    <row r="72" spans="1:19" ht="13.5">
      <c r="A72">
        <f t="shared" si="16"/>
        <v>5.799999999999995</v>
      </c>
      <c r="B72">
        <f t="shared" si="1"/>
        <v>1.5848931924611283E-06</v>
      </c>
      <c r="C72">
        <f t="shared" si="2"/>
        <v>0.04073961267360374</v>
      </c>
      <c r="D72">
        <f t="shared" si="3"/>
        <v>3.890300099706206E-05</v>
      </c>
      <c r="E72">
        <f t="shared" si="4"/>
        <v>0.9999610969990029</v>
      </c>
      <c r="F72" t="e">
        <f t="shared" si="5"/>
        <v>#N/A</v>
      </c>
      <c r="G72" s="5" t="e">
        <f t="shared" si="6"/>
        <v>#N/A</v>
      </c>
      <c r="H72" s="5" t="e">
        <f t="shared" si="7"/>
        <v>#N/A</v>
      </c>
      <c r="I72" s="9">
        <f t="shared" si="8"/>
        <v>0.9999610969990029</v>
      </c>
      <c r="J72">
        <f t="shared" si="9"/>
        <v>1.5785836190163263E-05</v>
      </c>
      <c r="K72">
        <f t="shared" si="10"/>
        <v>1.5785836190163263E-05</v>
      </c>
      <c r="L72">
        <f t="shared" si="11"/>
        <v>0.9999295264391066</v>
      </c>
      <c r="M72">
        <f t="shared" si="12"/>
        <v>24.998238160977667</v>
      </c>
      <c r="O72">
        <f t="shared" si="13"/>
        <v>24.998238160977667</v>
      </c>
      <c r="P72">
        <f t="shared" si="17"/>
        <v>5.799999999999995</v>
      </c>
      <c r="R72">
        <f t="shared" si="14"/>
        <v>24.99842006870896</v>
      </c>
      <c r="S72" t="b">
        <f t="shared" si="15"/>
        <v>0</v>
      </c>
    </row>
    <row r="73" spans="1:19" ht="13.5">
      <c r="A73">
        <f t="shared" si="16"/>
        <v>5.899999999999995</v>
      </c>
      <c r="B73">
        <f t="shared" si="1"/>
        <v>1.25892541179418E-06</v>
      </c>
      <c r="C73">
        <f t="shared" si="2"/>
        <v>0.040739286705823066</v>
      </c>
      <c r="D73">
        <f t="shared" si="3"/>
        <v>3.090199936206138E-05</v>
      </c>
      <c r="E73">
        <f t="shared" si="4"/>
        <v>0.9999690980006379</v>
      </c>
      <c r="F73" t="e">
        <f t="shared" si="5"/>
        <v>#N/A</v>
      </c>
      <c r="G73" s="5" t="e">
        <f t="shared" si="6"/>
        <v>#N/A</v>
      </c>
      <c r="H73" s="5" t="e">
        <f t="shared" si="7"/>
        <v>#N/A</v>
      </c>
      <c r="I73" s="9">
        <f t="shared" si="8"/>
        <v>0.9999690980006379</v>
      </c>
      <c r="J73">
        <f t="shared" si="9"/>
        <v>1.2509821294469374E-05</v>
      </c>
      <c r="K73">
        <f t="shared" si="10"/>
        <v>1.2509821294469374E-05</v>
      </c>
      <c r="L73">
        <f t="shared" si="11"/>
        <v>0.9999440790576101</v>
      </c>
      <c r="M73">
        <f t="shared" si="12"/>
        <v>24.998601976440256</v>
      </c>
      <c r="O73">
        <f t="shared" si="13"/>
        <v>24.998601976440256</v>
      </c>
      <c r="P73">
        <f t="shared" si="17"/>
        <v>5.899999999999995</v>
      </c>
      <c r="R73">
        <f t="shared" si="14"/>
        <v>24.9987466626253</v>
      </c>
      <c r="S73" t="b">
        <f t="shared" si="15"/>
        <v>0</v>
      </c>
    </row>
    <row r="74" spans="1:19" ht="13.5">
      <c r="A74">
        <f t="shared" si="16"/>
        <v>5.999999999999995</v>
      </c>
      <c r="B74">
        <f t="shared" si="1"/>
        <v>1.0000000000000112E-06</v>
      </c>
      <c r="C74">
        <f t="shared" si="2"/>
        <v>0.040739027780411274</v>
      </c>
      <c r="D74">
        <f t="shared" si="3"/>
        <v>2.4546486612055225E-05</v>
      </c>
      <c r="E74">
        <f t="shared" si="4"/>
        <v>0.9999754535133879</v>
      </c>
      <c r="F74" t="e">
        <f t="shared" si="5"/>
        <v>#N/A</v>
      </c>
      <c r="G74" s="5" t="e">
        <f t="shared" si="6"/>
        <v>#N/A</v>
      </c>
      <c r="H74" s="5" t="e">
        <f t="shared" si="7"/>
        <v>#N/A</v>
      </c>
      <c r="I74" s="9">
        <f t="shared" si="8"/>
        <v>0.9999754535133879</v>
      </c>
      <c r="J74">
        <f t="shared" si="9"/>
        <v>9.900000000000112E-06</v>
      </c>
      <c r="K74">
        <f t="shared" si="10"/>
        <v>9.900000000000112E-06</v>
      </c>
      <c r="L74">
        <f t="shared" si="11"/>
        <v>0.9999556539524137</v>
      </c>
      <c r="M74">
        <f t="shared" si="12"/>
        <v>24.998891348810343</v>
      </c>
      <c r="O74">
        <f t="shared" si="13"/>
        <v>24.998891348810343</v>
      </c>
      <c r="P74">
        <f t="shared" si="17"/>
        <v>5.999999999999995</v>
      </c>
      <c r="R74">
        <f t="shared" si="14"/>
        <v>24.999006517270384</v>
      </c>
      <c r="S74" t="b">
        <f t="shared" si="15"/>
        <v>0</v>
      </c>
    </row>
    <row r="75" spans="1:19" ht="13.5">
      <c r="A75">
        <f t="shared" si="16"/>
        <v>6.099999999999994</v>
      </c>
      <c r="B75">
        <f t="shared" si="1"/>
        <v>7.943282347242912E-07</v>
      </c>
      <c r="C75">
        <f t="shared" si="2"/>
        <v>0.040738822108645996</v>
      </c>
      <c r="D75">
        <f t="shared" si="3"/>
        <v>1.949806581559733E-05</v>
      </c>
      <c r="E75">
        <f t="shared" si="4"/>
        <v>0.9999805019341844</v>
      </c>
      <c r="F75" t="e">
        <f t="shared" si="5"/>
        <v>#N/A</v>
      </c>
      <c r="G75" s="5" t="e">
        <f t="shared" si="6"/>
        <v>#N/A</v>
      </c>
      <c r="H75" s="5" t="e">
        <f t="shared" si="7"/>
        <v>#N/A</v>
      </c>
      <c r="I75" s="9">
        <f t="shared" si="8"/>
        <v>0.9999805019341844</v>
      </c>
      <c r="J75">
        <f t="shared" si="9"/>
        <v>7.817389806063497E-06</v>
      </c>
      <c r="K75">
        <f t="shared" si="10"/>
        <v>7.817389806063497E-06</v>
      </c>
      <c r="L75">
        <f t="shared" si="11"/>
        <v>0.9999648674292172</v>
      </c>
      <c r="M75">
        <f t="shared" si="12"/>
        <v>24.999121685730426</v>
      </c>
      <c r="O75">
        <f t="shared" si="13"/>
        <v>24.999121685730426</v>
      </c>
      <c r="P75">
        <f t="shared" si="17"/>
        <v>6.099999999999994</v>
      </c>
      <c r="R75">
        <f t="shared" si="14"/>
        <v>24.99921346881993</v>
      </c>
      <c r="S75" t="b">
        <f t="shared" si="15"/>
        <v>0</v>
      </c>
    </row>
    <row r="76" spans="1:19" ht="13.5">
      <c r="A76">
        <f t="shared" si="16"/>
        <v>6.199999999999994</v>
      </c>
      <c r="B76">
        <f t="shared" si="1"/>
        <v>6.309573444802015E-07</v>
      </c>
      <c r="C76">
        <f t="shared" si="2"/>
        <v>0.040738658737755756</v>
      </c>
      <c r="D76">
        <f t="shared" si="3"/>
        <v>1.548792630954841E-05</v>
      </c>
      <c r="E76">
        <f t="shared" si="4"/>
        <v>0.9999845120736904</v>
      </c>
      <c r="F76" t="e">
        <f t="shared" si="5"/>
        <v>#N/A</v>
      </c>
      <c r="G76" s="5" t="e">
        <f t="shared" si="6"/>
        <v>#N/A</v>
      </c>
      <c r="H76" s="5" t="e">
        <f t="shared" si="7"/>
        <v>#N/A</v>
      </c>
      <c r="I76" s="9">
        <f t="shared" si="8"/>
        <v>0.9999845120736904</v>
      </c>
      <c r="J76">
        <f t="shared" si="9"/>
        <v>6.151084125555905E-06</v>
      </c>
      <c r="K76">
        <f t="shared" si="10"/>
        <v>6.151084125555905E-06</v>
      </c>
      <c r="L76">
        <f t="shared" si="11"/>
        <v>0.9999722100763774</v>
      </c>
      <c r="M76">
        <f t="shared" si="12"/>
        <v>24.999305251909433</v>
      </c>
      <c r="O76">
        <f t="shared" si="13"/>
        <v>24.999305251909433</v>
      </c>
      <c r="P76">
        <f t="shared" si="17"/>
        <v>6.199999999999994</v>
      </c>
      <c r="R76">
        <f t="shared" si="14"/>
        <v>24.999378536916687</v>
      </c>
      <c r="S76" t="b">
        <f t="shared" si="15"/>
        <v>0</v>
      </c>
    </row>
    <row r="77" spans="1:19" ht="13.5">
      <c r="A77">
        <f t="shared" si="16"/>
        <v>6.299999999999994</v>
      </c>
      <c r="B77">
        <f t="shared" si="1"/>
        <v>5.011872336272793E-07</v>
      </c>
      <c r="C77">
        <f t="shared" si="2"/>
        <v>0.0407385289676449</v>
      </c>
      <c r="D77">
        <f t="shared" si="3"/>
        <v>1.2302536353861208E-05</v>
      </c>
      <c r="E77">
        <f t="shared" si="4"/>
        <v>0.9999876974636462</v>
      </c>
      <c r="F77" t="e">
        <f t="shared" si="5"/>
        <v>#N/A</v>
      </c>
      <c r="G77" s="5" t="e">
        <f t="shared" si="6"/>
        <v>#N/A</v>
      </c>
      <c r="H77" s="5" t="e">
        <f t="shared" si="7"/>
        <v>#N/A</v>
      </c>
      <c r="I77" s="9">
        <f t="shared" si="8"/>
        <v>0.9999876974636462</v>
      </c>
      <c r="J77">
        <f t="shared" si="9"/>
        <v>4.812346104775908E-06</v>
      </c>
      <c r="K77">
        <f t="shared" si="10"/>
        <v>4.812346104775908E-06</v>
      </c>
      <c r="L77">
        <f t="shared" si="11"/>
        <v>0.9999780728769577</v>
      </c>
      <c r="M77">
        <f t="shared" si="12"/>
        <v>24.99945182192394</v>
      </c>
      <c r="O77">
        <f t="shared" si="13"/>
        <v>24.99945182192394</v>
      </c>
      <c r="P77">
        <f t="shared" si="17"/>
        <v>6.299999999999994</v>
      </c>
      <c r="R77">
        <f t="shared" si="14"/>
        <v>24.999510511229936</v>
      </c>
      <c r="S77" t="b">
        <f t="shared" si="15"/>
        <v>0</v>
      </c>
    </row>
    <row r="78" spans="1:19" ht="13.5">
      <c r="A78">
        <f t="shared" si="16"/>
        <v>6.399999999999993</v>
      </c>
      <c r="B78">
        <f t="shared" si="1"/>
        <v>3.9810717055350317E-07</v>
      </c>
      <c r="C78">
        <f t="shared" si="2"/>
        <v>0.04073842588758183</v>
      </c>
      <c r="D78">
        <f t="shared" si="3"/>
        <v>9.772276711232894E-06</v>
      </c>
      <c r="E78">
        <f t="shared" si="4"/>
        <v>0.9999902277232887</v>
      </c>
      <c r="F78" t="e">
        <f t="shared" si="5"/>
        <v>#N/A</v>
      </c>
      <c r="G78" s="5" t="e">
        <f t="shared" si="6"/>
        <v>#N/A</v>
      </c>
      <c r="H78" s="5" t="e">
        <f t="shared" si="7"/>
        <v>#N/A</v>
      </c>
      <c r="I78" s="9">
        <f t="shared" si="8"/>
        <v>0.9999902277232887</v>
      </c>
      <c r="J78">
        <f t="shared" si="9"/>
        <v>3.729883062384077E-06</v>
      </c>
      <c r="K78">
        <f t="shared" si="10"/>
        <v>3.729883062384077E-06</v>
      </c>
      <c r="L78">
        <f t="shared" si="11"/>
        <v>0.9999827680214372</v>
      </c>
      <c r="M78">
        <f t="shared" si="12"/>
        <v>24.999569200535927</v>
      </c>
      <c r="O78">
        <f t="shared" si="13"/>
        <v>24.999569200535927</v>
      </c>
      <c r="P78">
        <f aca="true" t="shared" si="18" ref="P78:P109">A78</f>
        <v>6.399999999999993</v>
      </c>
      <c r="R78">
        <f t="shared" si="14"/>
        <v>24.999616419362876</v>
      </c>
      <c r="S78" t="b">
        <f t="shared" si="15"/>
        <v>0</v>
      </c>
    </row>
    <row r="79" spans="1:19" ht="13.5">
      <c r="A79">
        <f t="shared" si="16"/>
        <v>6.499999999999993</v>
      </c>
      <c r="B79">
        <f aca="true" t="shared" si="19" ref="B79:B142">10^-A79</f>
        <v>3.1622776601684237E-07</v>
      </c>
      <c r="C79">
        <f aca="true" t="shared" si="20" ref="C79:C142">IF(n=4,B79^4+Ka1*B79^3+Ka1*Ka2*B79^2+Ka1*Ka2*Ka3*B79+Ka1*Ka2*Ka3*Ka4,IF(n=3,B79^3+Ka1*B79^2+Ka1*Ka2*B79+Ka1*Ka3*Ka3,IF(n=2,B79^2+Ka1*B79+Ka1*Ka2,B79+Ka1)))</f>
        <v>0.04073834400817729</v>
      </c>
      <c r="D79">
        <f aca="true" t="shared" si="21" ref="D79:D142">B79^n/C79</f>
        <v>7.76241091079615E-06</v>
      </c>
      <c r="E79">
        <f aca="true" t="shared" si="22" ref="E79:E142">(Ka1*$B79^(n-1))/$C79</f>
        <v>0.9999922375890893</v>
      </c>
      <c r="F79" t="e">
        <f aca="true" t="shared" si="23" ref="F79:F142">IF(n&gt;1,(Ka1*Ka2*$B79^(n-2))/$C79,NA())</f>
        <v>#N/A</v>
      </c>
      <c r="G79" s="5" t="e">
        <f aca="true" t="shared" si="24" ref="G79:G142">IF(n&gt;2,(Ka1*Ka2*Ka3*$B79^(n-3))/$C79,NA())</f>
        <v>#N/A</v>
      </c>
      <c r="H79" s="5" t="e">
        <f aca="true" t="shared" si="25" ref="H79:H142">IF(n&gt;3,(Ka1*Ka2*Ka3*Ka4)/$C79,NA())</f>
        <v>#N/A</v>
      </c>
      <c r="I79" s="9">
        <f aca="true" t="shared" si="26" ref="I79:I142">IF(n=4,E79+2*F79+3*G79+4*H79,IF(n=3,E79+2*F79+3*G79,IF(n=2,E79+2*F79,E79)))</f>
        <v>0.9999922375890893</v>
      </c>
      <c r="J79">
        <f aca="true" t="shared" si="27" ref="J79:J142">(B79-Kw/B79)/Ma</f>
        <v>2.84604989415159E-06</v>
      </c>
      <c r="K79">
        <f aca="true" t="shared" si="28" ref="K79:K142">(B79-Kw/B79)/Mb</f>
        <v>2.84604989415159E-06</v>
      </c>
      <c r="L79">
        <f aca="true" t="shared" si="29" ref="L79:L142">(I79-J79)/(1+K79)</f>
        <v>0.999986545527593</v>
      </c>
      <c r="M79">
        <f aca="true" t="shared" si="30" ref="M79:M142">L79*Ma*Va/Mb</f>
        <v>24.999663638189826</v>
      </c>
      <c r="O79">
        <f aca="true" t="shared" si="31" ref="O79:O142">IF(M79&lt;0,NA(),IF(M79&lt;=2*n*Va*Ma/Mb,M79,NA()))</f>
        <v>24.999663638189826</v>
      </c>
      <c r="P79">
        <f t="shared" si="18"/>
        <v>6.499999999999993</v>
      </c>
      <c r="R79">
        <f aca="true" t="shared" si="32" ref="R79:R142">(O79+O80)/2</f>
        <v>24.999701900988008</v>
      </c>
      <c r="S79" t="b">
        <f aca="true" t="shared" si="33" ref="S79:S142">IF(diff,(P79-P80)/(O79-O80))</f>
        <v>0</v>
      </c>
    </row>
    <row r="80" spans="1:19" ht="13.5">
      <c r="A80">
        <f aca="true" t="shared" si="34" ref="A80:A143">A79+inc</f>
        <v>6.5999999999999925</v>
      </c>
      <c r="B80">
        <f t="shared" si="19"/>
        <v>2.511886431509618E-07</v>
      </c>
      <c r="C80">
        <f t="shared" si="20"/>
        <v>0.04073827896905442</v>
      </c>
      <c r="D80">
        <f t="shared" si="21"/>
        <v>6.165911999909704E-06</v>
      </c>
      <c r="E80">
        <f t="shared" si="22"/>
        <v>0.9999938340880001</v>
      </c>
      <c r="F80" t="e">
        <f t="shared" si="23"/>
        <v>#N/A</v>
      </c>
      <c r="G80" s="5" t="e">
        <f t="shared" si="24"/>
        <v>#N/A</v>
      </c>
      <c r="H80" s="5" t="e">
        <f t="shared" si="25"/>
        <v>#N/A</v>
      </c>
      <c r="I80" s="9">
        <f t="shared" si="26"/>
        <v>0.9999938340880001</v>
      </c>
      <c r="J80">
        <f t="shared" si="27"/>
        <v>2.1137792609561263E-06</v>
      </c>
      <c r="K80">
        <f t="shared" si="28"/>
        <v>2.1137792609561263E-06</v>
      </c>
      <c r="L80">
        <f t="shared" si="29"/>
        <v>0.9999896065514476</v>
      </c>
      <c r="M80">
        <f t="shared" si="30"/>
        <v>24.999740163786193</v>
      </c>
      <c r="O80">
        <f t="shared" si="31"/>
        <v>24.999740163786193</v>
      </c>
      <c r="P80">
        <f t="shared" si="18"/>
        <v>6.5999999999999925</v>
      </c>
      <c r="R80">
        <f t="shared" si="32"/>
        <v>24.99977150811077</v>
      </c>
      <c r="S80" t="b">
        <f t="shared" si="33"/>
        <v>0</v>
      </c>
    </row>
    <row r="81" spans="1:19" ht="13.5">
      <c r="A81">
        <f t="shared" si="34"/>
        <v>6.699999999999992</v>
      </c>
      <c r="B81">
        <f t="shared" si="19"/>
        <v>1.9952623149689118E-07</v>
      </c>
      <c r="C81">
        <f t="shared" si="20"/>
        <v>0.04073822730664277</v>
      </c>
      <c r="D81">
        <f t="shared" si="21"/>
        <v>4.8977642054728405E-06</v>
      </c>
      <c r="E81">
        <f t="shared" si="22"/>
        <v>0.9999951022357946</v>
      </c>
      <c r="F81" t="e">
        <f t="shared" si="23"/>
        <v>#N/A</v>
      </c>
      <c r="G81" s="5" t="e">
        <f t="shared" si="24"/>
        <v>#N/A</v>
      </c>
      <c r="H81" s="5" t="e">
        <f t="shared" si="25"/>
        <v>#N/A</v>
      </c>
      <c r="I81" s="9">
        <f t="shared" si="26"/>
        <v>0.9999951022357946</v>
      </c>
      <c r="J81">
        <f t="shared" si="27"/>
        <v>1.4940750813416475E-06</v>
      </c>
      <c r="K81">
        <f t="shared" si="28"/>
        <v>1.4940750813416475E-06</v>
      </c>
      <c r="L81">
        <f t="shared" si="29"/>
        <v>0.999992114097414</v>
      </c>
      <c r="M81">
        <f t="shared" si="30"/>
        <v>24.999802852435348</v>
      </c>
      <c r="O81">
        <f t="shared" si="31"/>
        <v>24.999802852435348</v>
      </c>
      <c r="P81">
        <f t="shared" si="18"/>
        <v>6.699999999999992</v>
      </c>
      <c r="R81">
        <f t="shared" si="32"/>
        <v>24.999828947436683</v>
      </c>
      <c r="S81" t="b">
        <f t="shared" si="33"/>
        <v>0</v>
      </c>
    </row>
    <row r="82" spans="1:19" ht="13.5">
      <c r="A82">
        <f t="shared" si="34"/>
        <v>6.799999999999992</v>
      </c>
      <c r="B82">
        <f t="shared" si="19"/>
        <v>1.5848931924611406E-07</v>
      </c>
      <c r="C82">
        <f t="shared" si="20"/>
        <v>0.04073818626973052</v>
      </c>
      <c r="D82">
        <f t="shared" si="21"/>
        <v>3.890436314389272E-06</v>
      </c>
      <c r="E82">
        <f t="shared" si="22"/>
        <v>0.9999961095636857</v>
      </c>
      <c r="F82" t="e">
        <f t="shared" si="23"/>
        <v>#N/A</v>
      </c>
      <c r="G82" s="5" t="e">
        <f t="shared" si="24"/>
        <v>#N/A</v>
      </c>
      <c r="H82" s="5" t="e">
        <f t="shared" si="25"/>
        <v>#N/A</v>
      </c>
      <c r="I82" s="9">
        <f t="shared" si="26"/>
        <v>0.9999961095636857</v>
      </c>
      <c r="J82">
        <f t="shared" si="27"/>
        <v>9.53935847980958E-07</v>
      </c>
      <c r="K82">
        <f t="shared" si="28"/>
        <v>9.53935847980958E-07</v>
      </c>
      <c r="L82">
        <f t="shared" si="29"/>
        <v>0.9999942016975208</v>
      </c>
      <c r="M82">
        <f t="shared" si="30"/>
        <v>24.99985504243802</v>
      </c>
      <c r="O82">
        <f t="shared" si="31"/>
        <v>24.99985504243802</v>
      </c>
      <c r="P82">
        <f t="shared" si="18"/>
        <v>6.799999999999992</v>
      </c>
      <c r="R82">
        <f t="shared" si="32"/>
        <v>24.999877277739394</v>
      </c>
      <c r="S82" t="b">
        <f t="shared" si="33"/>
        <v>0</v>
      </c>
    </row>
    <row r="83" spans="1:19" ht="13.5">
      <c r="A83">
        <f t="shared" si="34"/>
        <v>6.8999999999999915</v>
      </c>
      <c r="B83">
        <f t="shared" si="19"/>
        <v>1.25892541179419E-07</v>
      </c>
      <c r="C83">
        <f t="shared" si="20"/>
        <v>0.04073815367295245</v>
      </c>
      <c r="D83">
        <f t="shared" si="21"/>
        <v>3.0902858826172982E-06</v>
      </c>
      <c r="E83">
        <f t="shared" si="22"/>
        <v>0.9999969097141175</v>
      </c>
      <c r="F83" t="e">
        <f t="shared" si="23"/>
        <v>#N/A</v>
      </c>
      <c r="G83" s="5" t="e">
        <f t="shared" si="24"/>
        <v>#N/A</v>
      </c>
      <c r="H83" s="5" t="e">
        <f t="shared" si="25"/>
        <v>#N/A</v>
      </c>
      <c r="I83" s="9">
        <f t="shared" si="26"/>
        <v>0.9999969097141175</v>
      </c>
      <c r="J83">
        <f t="shared" si="27"/>
        <v>4.645971770699229E-07</v>
      </c>
      <c r="K83">
        <f t="shared" si="28"/>
        <v>4.645971770699229E-07</v>
      </c>
      <c r="L83">
        <f t="shared" si="29"/>
        <v>0.9999959805216306</v>
      </c>
      <c r="M83">
        <f t="shared" si="30"/>
        <v>24.999899513040766</v>
      </c>
      <c r="O83">
        <f t="shared" si="31"/>
        <v>24.999899513040766</v>
      </c>
      <c r="P83">
        <f t="shared" si="18"/>
        <v>6.8999999999999915</v>
      </c>
      <c r="R83">
        <f t="shared" si="32"/>
        <v>24.999919072734258</v>
      </c>
      <c r="S83" t="b">
        <f t="shared" si="33"/>
        <v>0</v>
      </c>
    </row>
    <row r="84" spans="1:19" ht="13.5">
      <c r="A84">
        <f t="shared" si="34"/>
        <v>6.999999999999991</v>
      </c>
      <c r="B84">
        <f t="shared" si="19"/>
        <v>1.0000000000000207E-07</v>
      </c>
      <c r="C84">
        <f t="shared" si="20"/>
        <v>0.040738127780411276</v>
      </c>
      <c r="D84">
        <f t="shared" si="21"/>
        <v>2.4547028901040115E-06</v>
      </c>
      <c r="E84">
        <f t="shared" si="22"/>
        <v>0.9999975452971098</v>
      </c>
      <c r="F84" t="e">
        <f t="shared" si="23"/>
        <v>#N/A</v>
      </c>
      <c r="G84" s="5" t="e">
        <f t="shared" si="24"/>
        <v>#N/A</v>
      </c>
      <c r="H84" s="5" t="e">
        <f t="shared" si="25"/>
        <v>#N/A</v>
      </c>
      <c r="I84" s="9">
        <f t="shared" si="26"/>
        <v>0.9999975452971098</v>
      </c>
      <c r="J84">
        <f t="shared" si="27"/>
        <v>4.1425205076655626E-20</v>
      </c>
      <c r="K84">
        <f t="shared" si="28"/>
        <v>4.1425205076655626E-20</v>
      </c>
      <c r="L84">
        <f t="shared" si="29"/>
        <v>0.9999975452971098</v>
      </c>
      <c r="M84">
        <f t="shared" si="30"/>
        <v>24.99993863242775</v>
      </c>
      <c r="O84">
        <f t="shared" si="31"/>
        <v>24.99993863242775</v>
      </c>
      <c r="P84">
        <f t="shared" si="18"/>
        <v>6.999999999999991</v>
      </c>
      <c r="R84">
        <f t="shared" si="32"/>
        <v>24.9999565581274</v>
      </c>
      <c r="S84" t="b">
        <f t="shared" si="33"/>
        <v>0</v>
      </c>
    </row>
    <row r="85" spans="1:19" ht="13.5">
      <c r="A85">
        <f t="shared" si="34"/>
        <v>7.099999999999991</v>
      </c>
      <c r="B85">
        <f t="shared" si="19"/>
        <v>7.943282347242958E-08</v>
      </c>
      <c r="C85">
        <f t="shared" si="20"/>
        <v>0.040738107213234745</v>
      </c>
      <c r="D85">
        <f t="shared" si="21"/>
        <v>1.9498407978715304E-06</v>
      </c>
      <c r="E85">
        <f t="shared" si="22"/>
        <v>0.9999980501592022</v>
      </c>
      <c r="F85" t="e">
        <f t="shared" si="23"/>
        <v>#N/A</v>
      </c>
      <c r="G85" s="5" t="e">
        <f t="shared" si="24"/>
        <v>#N/A</v>
      </c>
      <c r="H85" s="5" t="e">
        <f t="shared" si="25"/>
        <v>#N/A</v>
      </c>
      <c r="I85" s="9">
        <f t="shared" si="26"/>
        <v>0.9999980501592022</v>
      </c>
      <c r="J85">
        <f t="shared" si="27"/>
        <v>-4.645971770698486E-07</v>
      </c>
      <c r="K85">
        <f t="shared" si="28"/>
        <v>-4.645971770698486E-07</v>
      </c>
      <c r="L85">
        <f t="shared" si="29"/>
        <v>0.9999989793530821</v>
      </c>
      <c r="M85">
        <f t="shared" si="30"/>
        <v>24.999974483827057</v>
      </c>
      <c r="O85">
        <f t="shared" si="31"/>
        <v>24.999974483827057</v>
      </c>
      <c r="P85">
        <f t="shared" si="18"/>
        <v>7.099999999999991</v>
      </c>
      <c r="R85">
        <f t="shared" si="32"/>
        <v>24.99999173013626</v>
      </c>
      <c r="S85" t="b">
        <f t="shared" si="33"/>
        <v>0</v>
      </c>
    </row>
    <row r="86" spans="1:19" ht="13.5">
      <c r="A86">
        <f t="shared" si="34"/>
        <v>7.19999999999999</v>
      </c>
      <c r="B86">
        <f t="shared" si="19"/>
        <v>6.309573444802053E-08</v>
      </c>
      <c r="C86">
        <f t="shared" si="20"/>
        <v>0.04073809087614572</v>
      </c>
      <c r="D86">
        <f t="shared" si="21"/>
        <v>1.5488142200833072E-06</v>
      </c>
      <c r="E86">
        <f t="shared" si="22"/>
        <v>0.9999984511857799</v>
      </c>
      <c r="F86" t="e">
        <f t="shared" si="23"/>
        <v>#N/A</v>
      </c>
      <c r="G86" s="5" t="e">
        <f t="shared" si="24"/>
        <v>#N/A</v>
      </c>
      <c r="H86" s="5" t="e">
        <f t="shared" si="25"/>
        <v>#N/A</v>
      </c>
      <c r="I86" s="9">
        <f t="shared" si="26"/>
        <v>0.9999984511857799</v>
      </c>
      <c r="J86">
        <f t="shared" si="27"/>
        <v>-9.539358479808781E-07</v>
      </c>
      <c r="K86">
        <f t="shared" si="28"/>
        <v>-9.539358479808781E-07</v>
      </c>
      <c r="L86">
        <f t="shared" si="29"/>
        <v>1.0000003590578184</v>
      </c>
      <c r="M86">
        <f t="shared" si="30"/>
        <v>25.000008976445457</v>
      </c>
      <c r="O86">
        <f t="shared" si="31"/>
        <v>25.000008976445457</v>
      </c>
      <c r="P86">
        <f t="shared" si="18"/>
        <v>7.19999999999999</v>
      </c>
      <c r="R86">
        <f t="shared" si="32"/>
        <v>25.000026461791876</v>
      </c>
      <c r="S86" t="b">
        <f t="shared" si="33"/>
        <v>0</v>
      </c>
    </row>
    <row r="87" spans="1:19" ht="13.5">
      <c r="A87">
        <f t="shared" si="34"/>
        <v>7.29999999999999</v>
      </c>
      <c r="B87">
        <f t="shared" si="19"/>
        <v>5.011872336272823E-08</v>
      </c>
      <c r="C87">
        <f t="shared" si="20"/>
        <v>0.04073807789913464</v>
      </c>
      <c r="D87">
        <f t="shared" si="21"/>
        <v>1.2302672572530196E-06</v>
      </c>
      <c r="E87">
        <f t="shared" si="22"/>
        <v>0.9999987697327427</v>
      </c>
      <c r="F87" t="e">
        <f t="shared" si="23"/>
        <v>#N/A</v>
      </c>
      <c r="G87" s="5" t="e">
        <f t="shared" si="24"/>
        <v>#N/A</v>
      </c>
      <c r="H87" s="5" t="e">
        <f t="shared" si="25"/>
        <v>#N/A</v>
      </c>
      <c r="I87" s="9">
        <f t="shared" si="26"/>
        <v>0.9999987697327427</v>
      </c>
      <c r="J87">
        <f t="shared" si="27"/>
        <v>-1.4940750813415575E-06</v>
      </c>
      <c r="K87">
        <f t="shared" si="28"/>
        <v>-1.4940750813415575E-06</v>
      </c>
      <c r="L87">
        <f t="shared" si="29"/>
        <v>1.0000017578855318</v>
      </c>
      <c r="M87">
        <f t="shared" si="30"/>
        <v>25.000043947138295</v>
      </c>
      <c r="O87">
        <f t="shared" si="31"/>
        <v>25.000043947138295</v>
      </c>
      <c r="P87">
        <f t="shared" si="18"/>
        <v>7.29999999999999</v>
      </c>
      <c r="R87">
        <f t="shared" si="32"/>
        <v>25.000062602683226</v>
      </c>
      <c r="S87" t="b">
        <f t="shared" si="33"/>
        <v>0</v>
      </c>
    </row>
    <row r="88" spans="1:19" ht="13.5">
      <c r="A88">
        <f t="shared" si="34"/>
        <v>7.39999999999999</v>
      </c>
      <c r="B88">
        <f t="shared" si="19"/>
        <v>3.9810717055350556E-08</v>
      </c>
      <c r="C88">
        <f t="shared" si="20"/>
        <v>0.04073806759112833</v>
      </c>
      <c r="D88">
        <f t="shared" si="21"/>
        <v>9.772362659641783E-07</v>
      </c>
      <c r="E88">
        <f t="shared" si="22"/>
        <v>0.999999022763734</v>
      </c>
      <c r="F88" t="e">
        <f t="shared" si="23"/>
        <v>#N/A</v>
      </c>
      <c r="G88" s="5" t="e">
        <f t="shared" si="24"/>
        <v>#N/A</v>
      </c>
      <c r="H88" s="5" t="e">
        <f t="shared" si="25"/>
        <v>#N/A</v>
      </c>
      <c r="I88" s="9">
        <f t="shared" si="26"/>
        <v>0.999999022763734</v>
      </c>
      <c r="J88">
        <f t="shared" si="27"/>
        <v>-2.113779260956022E-06</v>
      </c>
      <c r="K88">
        <f t="shared" si="28"/>
        <v>-2.113779260956022E-06</v>
      </c>
      <c r="L88">
        <f t="shared" si="29"/>
        <v>1.0000032503291263</v>
      </c>
      <c r="M88">
        <f t="shared" si="30"/>
        <v>25.000081258228157</v>
      </c>
      <c r="O88">
        <f t="shared" si="31"/>
        <v>25.000081258228157</v>
      </c>
      <c r="P88">
        <f t="shared" si="18"/>
        <v>7.39999999999999</v>
      </c>
      <c r="R88">
        <f t="shared" si="32"/>
        <v>25.000102077454894</v>
      </c>
      <c r="S88" t="b">
        <f t="shared" si="33"/>
        <v>0</v>
      </c>
    </row>
    <row r="89" spans="1:19" ht="13.5">
      <c r="A89">
        <f t="shared" si="34"/>
        <v>7.499999999999989</v>
      </c>
      <c r="B89">
        <f t="shared" si="19"/>
        <v>3.162277660168449E-08</v>
      </c>
      <c r="C89">
        <f t="shared" si="20"/>
        <v>0.04073805940318787</v>
      </c>
      <c r="D89">
        <f t="shared" si="21"/>
        <v>7.762465140695905E-07</v>
      </c>
      <c r="E89">
        <f t="shared" si="22"/>
        <v>0.999999223753486</v>
      </c>
      <c r="F89" t="e">
        <f t="shared" si="23"/>
        <v>#N/A</v>
      </c>
      <c r="G89" s="5" t="e">
        <f t="shared" si="24"/>
        <v>#N/A</v>
      </c>
      <c r="H89" s="5" t="e">
        <f t="shared" si="25"/>
        <v>#N/A</v>
      </c>
      <c r="I89" s="9">
        <f t="shared" si="26"/>
        <v>0.999999223753486</v>
      </c>
      <c r="J89">
        <f t="shared" si="27"/>
        <v>-2.846049894151465E-06</v>
      </c>
      <c r="K89">
        <f t="shared" si="28"/>
        <v>-2.846049894151465E-06</v>
      </c>
      <c r="L89">
        <f t="shared" si="29"/>
        <v>1.0000049158672653</v>
      </c>
      <c r="M89">
        <f t="shared" si="30"/>
        <v>25.00012289668163</v>
      </c>
      <c r="O89">
        <f t="shared" si="31"/>
        <v>25.00012289668163</v>
      </c>
      <c r="P89">
        <f t="shared" si="18"/>
        <v>7.499999999999989</v>
      </c>
      <c r="R89">
        <f t="shared" si="32"/>
        <v>25.000146988303655</v>
      </c>
      <c r="S89" t="b">
        <f t="shared" si="33"/>
        <v>0</v>
      </c>
    </row>
    <row r="90" spans="1:19" ht="13.5">
      <c r="A90">
        <f t="shared" si="34"/>
        <v>7.599999999999989</v>
      </c>
      <c r="B90">
        <f t="shared" si="19"/>
        <v>2.5118864315096377E-08</v>
      </c>
      <c r="C90">
        <f t="shared" si="20"/>
        <v>0.04073805289927559</v>
      </c>
      <c r="D90">
        <f t="shared" si="21"/>
        <v>6.165946216723344E-07</v>
      </c>
      <c r="E90">
        <f t="shared" si="22"/>
        <v>0.9999993834053783</v>
      </c>
      <c r="F90" t="e">
        <f t="shared" si="23"/>
        <v>#N/A</v>
      </c>
      <c r="G90" s="5" t="e">
        <f t="shared" si="24"/>
        <v>#N/A</v>
      </c>
      <c r="H90" s="5" t="e">
        <f t="shared" si="25"/>
        <v>#N/A</v>
      </c>
      <c r="I90" s="9">
        <f t="shared" si="26"/>
        <v>0.9999993834053783</v>
      </c>
      <c r="J90">
        <f t="shared" si="27"/>
        <v>-3.7298830623839175E-06</v>
      </c>
      <c r="K90">
        <f t="shared" si="28"/>
        <v>-3.7298830623839175E-06</v>
      </c>
      <c r="L90">
        <f t="shared" si="29"/>
        <v>1.0000068431970273</v>
      </c>
      <c r="M90">
        <f t="shared" si="30"/>
        <v>25.000171079925682</v>
      </c>
      <c r="O90">
        <f t="shared" si="31"/>
        <v>25.000171079925682</v>
      </c>
      <c r="P90">
        <f t="shared" si="18"/>
        <v>7.599999999999989</v>
      </c>
      <c r="R90">
        <f t="shared" si="32"/>
        <v>25.000199726932724</v>
      </c>
      <c r="S90" t="b">
        <f t="shared" si="33"/>
        <v>0</v>
      </c>
    </row>
    <row r="91" spans="1:19" ht="13.5">
      <c r="A91">
        <f t="shared" si="34"/>
        <v>7.699999999999989</v>
      </c>
      <c r="B91">
        <f t="shared" si="19"/>
        <v>1.9952623149689273E-08</v>
      </c>
      <c r="C91">
        <f t="shared" si="20"/>
        <v>0.040738047733034424</v>
      </c>
      <c r="D91">
        <f t="shared" si="21"/>
        <v>4.897785794852835E-07</v>
      </c>
      <c r="E91">
        <f t="shared" si="22"/>
        <v>0.9999995102214205</v>
      </c>
      <c r="F91" t="e">
        <f t="shared" si="23"/>
        <v>#N/A</v>
      </c>
      <c r="G91" s="5" t="e">
        <f t="shared" si="24"/>
        <v>#N/A</v>
      </c>
      <c r="H91" s="5" t="e">
        <f t="shared" si="25"/>
        <v>#N/A</v>
      </c>
      <c r="I91" s="9">
        <f t="shared" si="26"/>
        <v>0.9999995102214205</v>
      </c>
      <c r="J91">
        <f t="shared" si="27"/>
        <v>-4.81234610477571E-06</v>
      </c>
      <c r="K91">
        <f t="shared" si="28"/>
        <v>-4.81234610477571E-06</v>
      </c>
      <c r="L91">
        <f t="shared" si="29"/>
        <v>1.0000091349575906</v>
      </c>
      <c r="M91">
        <f t="shared" si="30"/>
        <v>25.000228373939766</v>
      </c>
      <c r="O91">
        <f t="shared" si="31"/>
        <v>25.000228373939766</v>
      </c>
      <c r="P91">
        <f t="shared" si="18"/>
        <v>7.699999999999989</v>
      </c>
      <c r="R91">
        <f t="shared" si="32"/>
        <v>25.000263101926592</v>
      </c>
      <c r="S91" t="b">
        <f t="shared" si="33"/>
        <v>0</v>
      </c>
    </row>
    <row r="92" spans="1:19" ht="13.5">
      <c r="A92">
        <f t="shared" si="34"/>
        <v>7.799999999999988</v>
      </c>
      <c r="B92">
        <f t="shared" si="19"/>
        <v>1.5848931924611527E-08</v>
      </c>
      <c r="C92">
        <f t="shared" si="20"/>
        <v>0.0407380436293432</v>
      </c>
      <c r="D92">
        <f t="shared" si="21"/>
        <v>3.8904499363822424E-07</v>
      </c>
      <c r="E92">
        <f t="shared" si="22"/>
        <v>0.9999996109550063</v>
      </c>
      <c r="F92" t="e">
        <f t="shared" si="23"/>
        <v>#N/A</v>
      </c>
      <c r="G92" s="5" t="e">
        <f t="shared" si="24"/>
        <v>#N/A</v>
      </c>
      <c r="H92" s="5" t="e">
        <f t="shared" si="25"/>
        <v>#N/A</v>
      </c>
      <c r="I92" s="9">
        <f t="shared" si="26"/>
        <v>0.9999996109550063</v>
      </c>
      <c r="J92">
        <f t="shared" si="27"/>
        <v>-6.1510841255556606E-06</v>
      </c>
      <c r="K92">
        <f t="shared" si="28"/>
        <v>-6.1510841255556606E-06</v>
      </c>
      <c r="L92">
        <f t="shared" si="29"/>
        <v>1.0000119131965366</v>
      </c>
      <c r="M92">
        <f t="shared" si="30"/>
        <v>25.000297829913414</v>
      </c>
      <c r="O92">
        <f t="shared" si="31"/>
        <v>25.000297829913414</v>
      </c>
      <c r="P92">
        <f t="shared" si="18"/>
        <v>7.799999999999988</v>
      </c>
      <c r="R92">
        <f t="shared" si="32"/>
        <v>25.000340488331368</v>
      </c>
      <c r="S92" t="b">
        <f t="shared" si="33"/>
        <v>0</v>
      </c>
    </row>
    <row r="93" spans="1:19" ht="13.5">
      <c r="A93">
        <f t="shared" si="34"/>
        <v>7.899999999999988</v>
      </c>
      <c r="B93">
        <f t="shared" si="19"/>
        <v>1.2589254117941997E-08</v>
      </c>
      <c r="C93">
        <f t="shared" si="20"/>
        <v>0.04073804036966539</v>
      </c>
      <c r="D93">
        <f t="shared" si="21"/>
        <v>3.090294477521379E-07</v>
      </c>
      <c r="E93">
        <f t="shared" si="22"/>
        <v>0.9999996909705522</v>
      </c>
      <c r="F93" t="e">
        <f t="shared" si="23"/>
        <v>#N/A</v>
      </c>
      <c r="G93" s="5" t="e">
        <f t="shared" si="24"/>
        <v>#N/A</v>
      </c>
      <c r="H93" s="5" t="e">
        <f t="shared" si="25"/>
        <v>#N/A</v>
      </c>
      <c r="I93" s="9">
        <f t="shared" si="26"/>
        <v>0.9999996909705522</v>
      </c>
      <c r="J93">
        <f t="shared" si="27"/>
        <v>-7.817389806063189E-06</v>
      </c>
      <c r="K93">
        <f t="shared" si="28"/>
        <v>-7.817389806063189E-06</v>
      </c>
      <c r="L93">
        <f t="shared" si="29"/>
        <v>1.0000153258699727</v>
      </c>
      <c r="M93">
        <f t="shared" si="30"/>
        <v>25.000383146749318</v>
      </c>
      <c r="O93">
        <f t="shared" si="31"/>
        <v>25.000383146749318</v>
      </c>
      <c r="P93">
        <f t="shared" si="18"/>
        <v>7.899999999999988</v>
      </c>
      <c r="R93">
        <f t="shared" si="32"/>
        <v>25.000436007409164</v>
      </c>
      <c r="S93" t="b">
        <f t="shared" si="33"/>
        <v>0</v>
      </c>
    </row>
    <row r="94" spans="1:19" ht="13.5">
      <c r="A94">
        <f t="shared" si="34"/>
        <v>7.999999999999988</v>
      </c>
      <c r="B94">
        <f t="shared" si="19"/>
        <v>1.0000000000000267E-08</v>
      </c>
      <c r="C94">
        <f t="shared" si="20"/>
        <v>0.040738037780411275</v>
      </c>
      <c r="D94">
        <f t="shared" si="21"/>
        <v>2.4547083131256573E-07</v>
      </c>
      <c r="E94">
        <f t="shared" si="22"/>
        <v>0.9999997545291687</v>
      </c>
      <c r="F94" t="e">
        <f t="shared" si="23"/>
        <v>#N/A</v>
      </c>
      <c r="G94" s="5" t="e">
        <f t="shared" si="24"/>
        <v>#N/A</v>
      </c>
      <c r="H94" s="5" t="e">
        <f t="shared" si="25"/>
        <v>#N/A</v>
      </c>
      <c r="I94" s="9">
        <f t="shared" si="26"/>
        <v>0.9999997545291687</v>
      </c>
      <c r="J94">
        <f t="shared" si="27"/>
        <v>-9.899999999999729E-06</v>
      </c>
      <c r="K94">
        <f t="shared" si="28"/>
        <v>-9.899999999999729E-06</v>
      </c>
      <c r="L94">
        <f t="shared" si="29"/>
        <v>1.0000195547227604</v>
      </c>
      <c r="M94">
        <f t="shared" si="30"/>
        <v>25.000488868069006</v>
      </c>
      <c r="O94">
        <f t="shared" si="31"/>
        <v>25.000488868069006</v>
      </c>
      <c r="P94">
        <f t="shared" si="18"/>
        <v>7.999999999999988</v>
      </c>
      <c r="R94">
        <f t="shared" si="32"/>
        <v>25.00055474614354</v>
      </c>
      <c r="S94" t="b">
        <f t="shared" si="33"/>
        <v>0</v>
      </c>
    </row>
    <row r="95" spans="1:19" ht="13.5">
      <c r="A95">
        <f t="shared" si="34"/>
        <v>8.099999999999987</v>
      </c>
      <c r="B95">
        <f t="shared" si="19"/>
        <v>7.943282347243034E-09</v>
      </c>
      <c r="C95">
        <f t="shared" si="20"/>
        <v>0.04073803572369362</v>
      </c>
      <c r="D95">
        <f t="shared" si="21"/>
        <v>1.949844219568777E-07</v>
      </c>
      <c r="E95">
        <f t="shared" si="22"/>
        <v>0.9999998050155781</v>
      </c>
      <c r="F95" t="e">
        <f t="shared" si="23"/>
        <v>#N/A</v>
      </c>
      <c r="G95" s="5" t="e">
        <f t="shared" si="24"/>
        <v>#N/A</v>
      </c>
      <c r="H95" s="5" t="e">
        <f t="shared" si="25"/>
        <v>#N/A</v>
      </c>
      <c r="I95" s="9">
        <f t="shared" si="26"/>
        <v>0.9999998050155781</v>
      </c>
      <c r="J95">
        <f t="shared" si="27"/>
        <v>-1.2509821294468892E-05</v>
      </c>
      <c r="K95">
        <f t="shared" si="28"/>
        <v>-1.2509821294468892E-05</v>
      </c>
      <c r="L95">
        <f t="shared" si="29"/>
        <v>1.000024824968723</v>
      </c>
      <c r="M95">
        <f t="shared" si="30"/>
        <v>25.000620624218072</v>
      </c>
      <c r="O95">
        <f t="shared" si="31"/>
        <v>25.000620624218072</v>
      </c>
      <c r="P95">
        <f t="shared" si="18"/>
        <v>8.099999999999987</v>
      </c>
      <c r="R95">
        <f t="shared" si="32"/>
        <v>25.000703028192667</v>
      </c>
      <c r="S95" t="b">
        <f t="shared" si="33"/>
        <v>0</v>
      </c>
    </row>
    <row r="96" spans="1:19" ht="13.5">
      <c r="A96">
        <f t="shared" si="34"/>
        <v>8.199999999999987</v>
      </c>
      <c r="B96">
        <f t="shared" si="19"/>
        <v>6.309573444802113E-09</v>
      </c>
      <c r="C96">
        <f t="shared" si="20"/>
        <v>0.04073803408998472</v>
      </c>
      <c r="D96">
        <f t="shared" si="21"/>
        <v>1.548816379029271E-07</v>
      </c>
      <c r="E96">
        <f t="shared" si="22"/>
        <v>0.999999845118362</v>
      </c>
      <c r="F96" t="e">
        <f t="shared" si="23"/>
        <v>#N/A</v>
      </c>
      <c r="G96" s="5" t="e">
        <f t="shared" si="24"/>
        <v>#N/A</v>
      </c>
      <c r="H96" s="5" t="e">
        <f t="shared" si="25"/>
        <v>#N/A</v>
      </c>
      <c r="I96" s="9">
        <f t="shared" si="26"/>
        <v>0.999999845118362</v>
      </c>
      <c r="J96">
        <f t="shared" si="27"/>
        <v>-1.578583619016266E-05</v>
      </c>
      <c r="K96">
        <f t="shared" si="28"/>
        <v>-1.578583619016266E-05</v>
      </c>
      <c r="L96">
        <f t="shared" si="29"/>
        <v>1.0000314172866904</v>
      </c>
      <c r="M96">
        <f t="shared" si="30"/>
        <v>25.00078543216726</v>
      </c>
      <c r="O96">
        <f t="shared" si="31"/>
        <v>25.00078543216726</v>
      </c>
      <c r="P96">
        <f t="shared" si="18"/>
        <v>8.199999999999987</v>
      </c>
      <c r="R96">
        <f t="shared" si="32"/>
        <v>25.000888750730844</v>
      </c>
      <c r="S96" t="b">
        <f t="shared" si="33"/>
        <v>0</v>
      </c>
    </row>
    <row r="97" spans="1:19" ht="13.5">
      <c r="A97">
        <f t="shared" si="34"/>
        <v>8.299999999999986</v>
      </c>
      <c r="B97">
        <f t="shared" si="19"/>
        <v>5.011872336272871E-09</v>
      </c>
      <c r="C97">
        <f t="shared" si="20"/>
        <v>0.04073803279228361</v>
      </c>
      <c r="D97">
        <f t="shared" si="21"/>
        <v>1.230268619456312E-07</v>
      </c>
      <c r="E97">
        <f t="shared" si="22"/>
        <v>0.9999998769731381</v>
      </c>
      <c r="F97" t="e">
        <f t="shared" si="23"/>
        <v>#N/A</v>
      </c>
      <c r="G97" s="5" t="e">
        <f t="shared" si="24"/>
        <v>#N/A</v>
      </c>
      <c r="H97" s="5" t="e">
        <f t="shared" si="25"/>
        <v>#N/A</v>
      </c>
      <c r="I97" s="9">
        <f t="shared" si="26"/>
        <v>0.9999998769731381</v>
      </c>
      <c r="J97">
        <f t="shared" si="27"/>
        <v>-1.9902504426325478E-05</v>
      </c>
      <c r="K97">
        <f t="shared" si="28"/>
        <v>-1.9902504426325478E-05</v>
      </c>
      <c r="L97">
        <f t="shared" si="29"/>
        <v>1.0000396827717772</v>
      </c>
      <c r="M97">
        <f t="shared" si="30"/>
        <v>25.00099206929443</v>
      </c>
      <c r="O97">
        <f t="shared" si="31"/>
        <v>25.00099206929443</v>
      </c>
      <c r="P97">
        <f t="shared" si="18"/>
        <v>8.299999999999986</v>
      </c>
      <c r="R97">
        <f t="shared" si="32"/>
        <v>25.001121805134492</v>
      </c>
      <c r="S97" t="b">
        <f t="shared" si="33"/>
        <v>0</v>
      </c>
    </row>
    <row r="98" spans="1:19" ht="13.5">
      <c r="A98">
        <f t="shared" si="34"/>
        <v>8.399999999999986</v>
      </c>
      <c r="B98">
        <f t="shared" si="19"/>
        <v>3.981071705535094E-09</v>
      </c>
      <c r="C98">
        <f t="shared" si="20"/>
        <v>0.04073803176148298</v>
      </c>
      <c r="D98">
        <f t="shared" si="21"/>
        <v>9.772371254565911E-08</v>
      </c>
      <c r="E98">
        <f t="shared" si="22"/>
        <v>0.9999999022762874</v>
      </c>
      <c r="F98" t="e">
        <f t="shared" si="23"/>
        <v>#N/A</v>
      </c>
      <c r="G98" s="5" t="e">
        <f t="shared" si="24"/>
        <v>#N/A</v>
      </c>
      <c r="H98" s="5" t="e">
        <f t="shared" si="25"/>
        <v>#N/A</v>
      </c>
      <c r="I98" s="9">
        <f t="shared" si="26"/>
        <v>0.9999999022762874</v>
      </c>
      <c r="J98">
        <f t="shared" si="27"/>
        <v>-2.507905359803968E-05</v>
      </c>
      <c r="K98">
        <f t="shared" si="28"/>
        <v>-2.507905359803968E-05</v>
      </c>
      <c r="L98">
        <f t="shared" si="29"/>
        <v>1.000050061638982</v>
      </c>
      <c r="M98">
        <f t="shared" si="30"/>
        <v>25.001251540974554</v>
      </c>
      <c r="O98">
        <f t="shared" si="31"/>
        <v>25.001251540974554</v>
      </c>
      <c r="P98">
        <f t="shared" si="18"/>
        <v>8.399999999999986</v>
      </c>
      <c r="R98">
        <f t="shared" si="32"/>
        <v>25.00141460394424</v>
      </c>
      <c r="S98" t="b">
        <f t="shared" si="33"/>
        <v>0</v>
      </c>
    </row>
    <row r="99" spans="1:19" ht="13.5">
      <c r="A99">
        <f t="shared" si="34"/>
        <v>8.499999999999986</v>
      </c>
      <c r="B99">
        <f t="shared" si="19"/>
        <v>3.1622776601684788E-09</v>
      </c>
      <c r="C99">
        <f t="shared" si="20"/>
        <v>0.040738030942688935</v>
      </c>
      <c r="D99">
        <f t="shared" si="21"/>
        <v>7.762470563727622E-08</v>
      </c>
      <c r="E99">
        <f t="shared" si="22"/>
        <v>0.9999999223752943</v>
      </c>
      <c r="F99" t="e">
        <f t="shared" si="23"/>
        <v>#N/A</v>
      </c>
      <c r="G99" s="5" t="e">
        <f t="shared" si="24"/>
        <v>#N/A</v>
      </c>
      <c r="H99" s="5" t="e">
        <f t="shared" si="25"/>
        <v>#N/A</v>
      </c>
      <c r="I99" s="9">
        <f t="shared" si="26"/>
        <v>0.9999999223752943</v>
      </c>
      <c r="J99">
        <f t="shared" si="27"/>
        <v>-3.1591153825081114E-05</v>
      </c>
      <c r="K99">
        <f t="shared" si="28"/>
        <v>-3.1591153825081114E-05</v>
      </c>
      <c r="L99">
        <f t="shared" si="29"/>
        <v>1.0000631066765573</v>
      </c>
      <c r="M99">
        <f t="shared" si="30"/>
        <v>25.00157766691393</v>
      </c>
      <c r="O99">
        <f t="shared" si="31"/>
        <v>25.00157766691393</v>
      </c>
      <c r="P99">
        <f t="shared" si="18"/>
        <v>8.499999999999986</v>
      </c>
      <c r="R99">
        <f t="shared" si="32"/>
        <v>25.00178274221129</v>
      </c>
      <c r="S99" t="b">
        <f t="shared" si="33"/>
        <v>0</v>
      </c>
    </row>
    <row r="100" spans="1:19" ht="13.5">
      <c r="A100">
        <f t="shared" si="34"/>
        <v>8.599999999999985</v>
      </c>
      <c r="B100">
        <f t="shared" si="19"/>
        <v>2.511886431509662E-09</v>
      </c>
      <c r="C100">
        <f t="shared" si="20"/>
        <v>0.04073803029229771</v>
      </c>
      <c r="D100">
        <f t="shared" si="21"/>
        <v>6.165949638425649E-08</v>
      </c>
      <c r="E100">
        <f t="shared" si="22"/>
        <v>0.9999999383405035</v>
      </c>
      <c r="F100" t="e">
        <f t="shared" si="23"/>
        <v>#N/A</v>
      </c>
      <c r="G100" s="5" t="e">
        <f t="shared" si="24"/>
        <v>#N/A</v>
      </c>
      <c r="H100" s="5" t="e">
        <f t="shared" si="25"/>
        <v>#N/A</v>
      </c>
      <c r="I100" s="9">
        <f t="shared" si="26"/>
        <v>0.9999999383405035</v>
      </c>
      <c r="J100">
        <f t="shared" si="27"/>
        <v>-3.978559819103333E-05</v>
      </c>
      <c r="K100">
        <f t="shared" si="28"/>
        <v>-3.978559819103333E-05</v>
      </c>
      <c r="L100">
        <f t="shared" si="29"/>
        <v>1.000079512700346</v>
      </c>
      <c r="M100">
        <f t="shared" si="30"/>
        <v>25.001987817508645</v>
      </c>
      <c r="O100">
        <f t="shared" si="31"/>
        <v>25.001987817508645</v>
      </c>
      <c r="P100">
        <f t="shared" si="18"/>
        <v>8.599999999999985</v>
      </c>
      <c r="R100">
        <f t="shared" si="32"/>
        <v>25.00224582851896</v>
      </c>
      <c r="S100" t="b">
        <f t="shared" si="33"/>
        <v>0</v>
      </c>
    </row>
    <row r="101" spans="1:19" ht="13.5">
      <c r="A101">
        <f t="shared" si="34"/>
        <v>8.699999999999985</v>
      </c>
      <c r="B101">
        <f t="shared" si="19"/>
        <v>1.995262314968946E-09</v>
      </c>
      <c r="C101">
        <f t="shared" si="20"/>
        <v>0.04073802977567359</v>
      </c>
      <c r="D101">
        <f t="shared" si="21"/>
        <v>4.8977879538013446E-08</v>
      </c>
      <c r="E101">
        <f t="shared" si="22"/>
        <v>0.9999999510221205</v>
      </c>
      <c r="F101" t="e">
        <f t="shared" si="23"/>
        <v>#N/A</v>
      </c>
      <c r="G101" s="5" t="e">
        <f t="shared" si="24"/>
        <v>#N/A</v>
      </c>
      <c r="H101" s="5" t="e">
        <f t="shared" si="25"/>
        <v>#N/A</v>
      </c>
      <c r="I101" s="9">
        <f t="shared" si="26"/>
        <v>0.9999999510221205</v>
      </c>
      <c r="J101">
        <f t="shared" si="27"/>
        <v>-5.009877073957586E-05</v>
      </c>
      <c r="K101">
        <f t="shared" si="28"/>
        <v>-5.009877073957586E-05</v>
      </c>
      <c r="L101">
        <f t="shared" si="29"/>
        <v>1.0001001535811709</v>
      </c>
      <c r="M101">
        <f t="shared" si="30"/>
        <v>25.002503839529275</v>
      </c>
      <c r="O101">
        <f t="shared" si="31"/>
        <v>25.002503839529275</v>
      </c>
      <c r="P101">
        <f t="shared" si="18"/>
        <v>8.699999999999985</v>
      </c>
      <c r="R101">
        <f t="shared" si="32"/>
        <v>25.002828530048525</v>
      </c>
      <c r="S101" t="b">
        <f t="shared" si="33"/>
        <v>0</v>
      </c>
    </row>
    <row r="102" spans="1:19" ht="13.5">
      <c r="A102">
        <f t="shared" si="34"/>
        <v>8.799999999999985</v>
      </c>
      <c r="B102">
        <f t="shared" si="19"/>
        <v>1.584893192461168E-09</v>
      </c>
      <c r="C102">
        <f t="shared" si="20"/>
        <v>0.04073802936530447</v>
      </c>
      <c r="D102">
        <f t="shared" si="21"/>
        <v>3.8904512985868205E-08</v>
      </c>
      <c r="E102">
        <f t="shared" si="22"/>
        <v>0.9999999610954869</v>
      </c>
      <c r="F102" t="e">
        <f t="shared" si="23"/>
        <v>#N/A</v>
      </c>
      <c r="G102" s="5" t="e">
        <f t="shared" si="24"/>
        <v>#N/A</v>
      </c>
      <c r="H102" s="5" t="e">
        <f t="shared" si="25"/>
        <v>#N/A</v>
      </c>
      <c r="I102" s="9">
        <f t="shared" si="26"/>
        <v>0.9999999610954869</v>
      </c>
      <c r="J102">
        <f t="shared" si="27"/>
        <v>-6.307988551609254E-05</v>
      </c>
      <c r="K102">
        <f t="shared" si="28"/>
        <v>-6.307988551609254E-05</v>
      </c>
      <c r="L102">
        <f t="shared" si="29"/>
        <v>1.0001261288227108</v>
      </c>
      <c r="M102">
        <f t="shared" si="30"/>
        <v>25.00315322056777</v>
      </c>
      <c r="O102">
        <f t="shared" si="31"/>
        <v>25.00315322056777</v>
      </c>
      <c r="P102">
        <f t="shared" si="18"/>
        <v>8.799999999999985</v>
      </c>
      <c r="R102">
        <f t="shared" si="32"/>
        <v>25.00356188752361</v>
      </c>
      <c r="S102" t="b">
        <f t="shared" si="33"/>
        <v>0</v>
      </c>
    </row>
    <row r="103" spans="1:19" ht="13.5">
      <c r="A103">
        <f t="shared" si="34"/>
        <v>8.899999999999984</v>
      </c>
      <c r="B103">
        <f t="shared" si="19"/>
        <v>1.2589254117942116E-09</v>
      </c>
      <c r="C103">
        <f t="shared" si="20"/>
        <v>0.04073802903933668</v>
      </c>
      <c r="D103">
        <f t="shared" si="21"/>
        <v>3.090295337014444E-08</v>
      </c>
      <c r="E103">
        <f t="shared" si="22"/>
        <v>0.9999999690970467</v>
      </c>
      <c r="F103" t="e">
        <f t="shared" si="23"/>
        <v>#N/A</v>
      </c>
      <c r="G103" s="5" t="e">
        <f t="shared" si="24"/>
        <v>#N/A</v>
      </c>
      <c r="H103" s="5" t="e">
        <f t="shared" si="25"/>
        <v>#N/A</v>
      </c>
      <c r="I103" s="9">
        <f t="shared" si="26"/>
        <v>0.9999999690970467</v>
      </c>
      <c r="J103">
        <f t="shared" si="27"/>
        <v>-7.942023421830741E-05</v>
      </c>
      <c r="K103">
        <f t="shared" si="28"/>
        <v>-7.942023421830741E-05</v>
      </c>
      <c r="L103">
        <f t="shared" si="29"/>
        <v>1.000158822179178</v>
      </c>
      <c r="M103">
        <f t="shared" si="30"/>
        <v>25.003970554479448</v>
      </c>
      <c r="O103">
        <f t="shared" si="31"/>
        <v>25.003970554479448</v>
      </c>
      <c r="P103">
        <f t="shared" si="18"/>
        <v>8.899999999999984</v>
      </c>
      <c r="R103">
        <f t="shared" si="32"/>
        <v>25.00448497034543</v>
      </c>
      <c r="S103" t="b">
        <f t="shared" si="33"/>
        <v>0</v>
      </c>
    </row>
    <row r="104" spans="1:19" ht="13.5">
      <c r="A104">
        <f t="shared" si="34"/>
        <v>8.999999999999984</v>
      </c>
      <c r="B104">
        <f t="shared" si="19"/>
        <v>1.0000000000000363E-09</v>
      </c>
      <c r="C104">
        <f t="shared" si="20"/>
        <v>0.04073802878041127</v>
      </c>
      <c r="D104">
        <f t="shared" si="21"/>
        <v>2.4547088554291624E-08</v>
      </c>
      <c r="E104">
        <f t="shared" si="22"/>
        <v>0.9999999754529114</v>
      </c>
      <c r="F104" t="e">
        <f t="shared" si="23"/>
        <v>#N/A</v>
      </c>
      <c r="G104" s="5" t="e">
        <f t="shared" si="24"/>
        <v>#N/A</v>
      </c>
      <c r="H104" s="5" t="e">
        <f t="shared" si="25"/>
        <v>#N/A</v>
      </c>
      <c r="I104" s="9">
        <f t="shared" si="26"/>
        <v>0.9999999754529114</v>
      </c>
      <c r="J104">
        <f t="shared" si="27"/>
        <v>-9.998999999999638E-05</v>
      </c>
      <c r="K104">
        <f t="shared" si="28"/>
        <v>-9.998999999999638E-05</v>
      </c>
      <c r="L104">
        <f t="shared" si="29"/>
        <v>1.0001999754484565</v>
      </c>
      <c r="M104">
        <f t="shared" si="30"/>
        <v>25.004999386211413</v>
      </c>
      <c r="O104">
        <f t="shared" si="31"/>
        <v>25.004999386211413</v>
      </c>
      <c r="P104">
        <f t="shared" si="18"/>
        <v>8.999999999999984</v>
      </c>
      <c r="R104">
        <f t="shared" si="32"/>
        <v>25.005646960515055</v>
      </c>
      <c r="S104" t="b">
        <f t="shared" si="33"/>
        <v>0</v>
      </c>
    </row>
    <row r="105" spans="1:19" ht="13.5">
      <c r="A105">
        <f t="shared" si="34"/>
        <v>9.099999999999984</v>
      </c>
      <c r="B105">
        <f t="shared" si="19"/>
        <v>7.943282347243111E-10</v>
      </c>
      <c r="C105">
        <f t="shared" si="20"/>
        <v>0.04073802857473951</v>
      </c>
      <c r="D105">
        <f t="shared" si="21"/>
        <v>1.949844561739179E-08</v>
      </c>
      <c r="E105">
        <f t="shared" si="22"/>
        <v>0.9999999805015544</v>
      </c>
      <c r="F105" t="e">
        <f t="shared" si="23"/>
        <v>#N/A</v>
      </c>
      <c r="G105" s="5" t="e">
        <f t="shared" si="24"/>
        <v>#N/A</v>
      </c>
      <c r="H105" s="5" t="e">
        <f t="shared" si="25"/>
        <v>#N/A</v>
      </c>
      <c r="I105" s="9">
        <f t="shared" si="26"/>
        <v>0.9999999805015544</v>
      </c>
      <c r="J105">
        <f t="shared" si="27"/>
        <v>-0.00012588459789706477</v>
      </c>
      <c r="K105">
        <f t="shared" si="28"/>
        <v>-0.00012588459789706477</v>
      </c>
      <c r="L105">
        <f t="shared" si="29"/>
        <v>1.0002517813927478</v>
      </c>
      <c r="M105">
        <f t="shared" si="30"/>
        <v>25.006294534818696</v>
      </c>
      <c r="O105">
        <f t="shared" si="31"/>
        <v>25.006294534818696</v>
      </c>
      <c r="P105">
        <f t="shared" si="18"/>
        <v>9.099999999999984</v>
      </c>
      <c r="R105">
        <f t="shared" si="32"/>
        <v>25.007109777039545</v>
      </c>
      <c r="S105" t="b">
        <f t="shared" si="33"/>
        <v>0</v>
      </c>
    </row>
    <row r="106" spans="1:19" ht="13.5">
      <c r="A106">
        <f t="shared" si="34"/>
        <v>9.199999999999983</v>
      </c>
      <c r="B106">
        <f t="shared" si="19"/>
        <v>6.309573444802173E-10</v>
      </c>
      <c r="C106">
        <f t="shared" si="20"/>
        <v>0.040738028411368615</v>
      </c>
      <c r="D106">
        <f t="shared" si="21"/>
        <v>1.5488165949242116E-08</v>
      </c>
      <c r="E106">
        <f t="shared" si="22"/>
        <v>0.9999999845118341</v>
      </c>
      <c r="F106" t="e">
        <f t="shared" si="23"/>
        <v>#N/A</v>
      </c>
      <c r="G106" s="5" t="e">
        <f t="shared" si="24"/>
        <v>#N/A</v>
      </c>
      <c r="H106" s="5" t="e">
        <f t="shared" si="25"/>
        <v>#N/A</v>
      </c>
      <c r="I106" s="9">
        <f t="shared" si="26"/>
        <v>0.9999999845118341</v>
      </c>
      <c r="J106">
        <f t="shared" si="27"/>
        <v>-0.0001584830096726605</v>
      </c>
      <c r="K106">
        <f t="shared" si="28"/>
        <v>-0.0001584830096726605</v>
      </c>
      <c r="L106">
        <f t="shared" si="29"/>
        <v>1.0003170007704156</v>
      </c>
      <c r="M106">
        <f t="shared" si="30"/>
        <v>25.00792501926039</v>
      </c>
      <c r="O106">
        <f t="shared" si="31"/>
        <v>25.00792501926039</v>
      </c>
      <c r="P106">
        <f t="shared" si="18"/>
        <v>9.199999999999983</v>
      </c>
      <c r="R106">
        <f t="shared" si="32"/>
        <v>25.008951381723058</v>
      </c>
      <c r="S106" t="b">
        <f t="shared" si="33"/>
        <v>0</v>
      </c>
    </row>
    <row r="107" spans="1:19" ht="13.5">
      <c r="A107">
        <f t="shared" si="34"/>
        <v>9.299999999999983</v>
      </c>
      <c r="B107">
        <f t="shared" si="19"/>
        <v>5.011872336272901E-10</v>
      </c>
      <c r="C107">
        <f t="shared" si="20"/>
        <v>0.040738028281598504</v>
      </c>
      <c r="D107">
        <f t="shared" si="21"/>
        <v>1.2302687556768132E-08</v>
      </c>
      <c r="E107">
        <f t="shared" si="22"/>
        <v>0.9999999876973125</v>
      </c>
      <c r="F107" t="e">
        <f t="shared" si="23"/>
        <v>#N/A</v>
      </c>
      <c r="G107" s="5" t="e">
        <f t="shared" si="24"/>
        <v>#N/A</v>
      </c>
      <c r="H107" s="5" t="e">
        <f t="shared" si="25"/>
        <v>#N/A</v>
      </c>
      <c r="I107" s="9">
        <f t="shared" si="26"/>
        <v>0.9999999876973125</v>
      </c>
      <c r="J107">
        <f t="shared" si="27"/>
        <v>-0.00019952121962454455</v>
      </c>
      <c r="K107">
        <f t="shared" si="28"/>
        <v>-0.00019952121962454455</v>
      </c>
      <c r="L107">
        <f t="shared" si="29"/>
        <v>1.0003991097674292</v>
      </c>
      <c r="M107">
        <f t="shared" si="30"/>
        <v>25.009977744185726</v>
      </c>
      <c r="O107">
        <f t="shared" si="31"/>
        <v>25.009977744185726</v>
      </c>
      <c r="P107">
        <f t="shared" si="18"/>
        <v>9.299999999999983</v>
      </c>
      <c r="R107">
        <f t="shared" si="32"/>
        <v>25.011269944199167</v>
      </c>
      <c r="S107" t="b">
        <f t="shared" si="33"/>
        <v>0</v>
      </c>
    </row>
    <row r="108" spans="1:19" ht="13.5">
      <c r="A108">
        <f t="shared" si="34"/>
        <v>9.399999999999983</v>
      </c>
      <c r="B108">
        <f t="shared" si="19"/>
        <v>3.981071705535118E-10</v>
      </c>
      <c r="C108">
        <f t="shared" si="20"/>
        <v>0.040738028178518446</v>
      </c>
      <c r="D108">
        <f t="shared" si="21"/>
        <v>9.772372114059206E-09</v>
      </c>
      <c r="E108">
        <f t="shared" si="22"/>
        <v>0.9999999902276279</v>
      </c>
      <c r="F108" t="e">
        <f t="shared" si="23"/>
        <v>#N/A</v>
      </c>
      <c r="G108" s="5" t="e">
        <f t="shared" si="24"/>
        <v>#N/A</v>
      </c>
      <c r="H108" s="5" t="e">
        <f t="shared" si="25"/>
        <v>#N/A</v>
      </c>
      <c r="I108" s="9">
        <f t="shared" si="26"/>
        <v>0.9999999902276279</v>
      </c>
      <c r="J108">
        <f t="shared" si="27"/>
        <v>-0.00025118466207924326</v>
      </c>
      <c r="K108">
        <f t="shared" si="28"/>
        <v>-0.00025118466207924326</v>
      </c>
      <c r="L108">
        <f t="shared" si="29"/>
        <v>1.0005024857685043</v>
      </c>
      <c r="M108">
        <f t="shared" si="30"/>
        <v>25.01256214421261</v>
      </c>
      <c r="O108">
        <f t="shared" si="31"/>
        <v>25.01256214421261</v>
      </c>
      <c r="P108">
        <f t="shared" si="18"/>
        <v>9.399999999999983</v>
      </c>
      <c r="R108">
        <f t="shared" si="32"/>
        <v>25.014189090878997</v>
      </c>
      <c r="S108" t="b">
        <f t="shared" si="33"/>
        <v>0</v>
      </c>
    </row>
    <row r="109" spans="1:19" ht="13.5">
      <c r="A109">
        <f t="shared" si="34"/>
        <v>9.499999999999982</v>
      </c>
      <c r="B109">
        <f t="shared" si="19"/>
        <v>3.1622776601684974E-10</v>
      </c>
      <c r="C109">
        <f t="shared" si="20"/>
        <v>0.04073802809663904</v>
      </c>
      <c r="D109">
        <f t="shared" si="21"/>
        <v>7.762471106031248E-09</v>
      </c>
      <c r="E109">
        <f t="shared" si="22"/>
        <v>0.9999999922375289</v>
      </c>
      <c r="F109" t="e">
        <f t="shared" si="23"/>
        <v>#N/A</v>
      </c>
      <c r="G109" s="5" t="e">
        <f t="shared" si="24"/>
        <v>#N/A</v>
      </c>
      <c r="H109" s="5" t="e">
        <f t="shared" si="25"/>
        <v>#N/A</v>
      </c>
      <c r="I109" s="9">
        <f t="shared" si="26"/>
        <v>0.9999999922375289</v>
      </c>
      <c r="J109">
        <f t="shared" si="27"/>
        <v>-0.0003162246037391659</v>
      </c>
      <c r="K109">
        <f t="shared" si="28"/>
        <v>-0.0003162246037391659</v>
      </c>
      <c r="L109">
        <f t="shared" si="29"/>
        <v>1.0006326415018154</v>
      </c>
      <c r="M109">
        <f t="shared" si="30"/>
        <v>25.015816037545385</v>
      </c>
      <c r="O109">
        <f t="shared" si="31"/>
        <v>25.015816037545385</v>
      </c>
      <c r="P109">
        <f t="shared" si="18"/>
        <v>9.499999999999982</v>
      </c>
      <c r="R109">
        <f t="shared" si="32"/>
        <v>25.01786452189527</v>
      </c>
      <c r="S109" t="b">
        <f t="shared" si="33"/>
        <v>0</v>
      </c>
    </row>
    <row r="110" spans="1:19" ht="13.5">
      <c r="A110">
        <f t="shared" si="34"/>
        <v>9.599999999999982</v>
      </c>
      <c r="B110">
        <f t="shared" si="19"/>
        <v>2.5118864315096766E-10</v>
      </c>
      <c r="C110">
        <f t="shared" si="20"/>
        <v>0.04073802803159992</v>
      </c>
      <c r="D110">
        <f t="shared" si="21"/>
        <v>6.165949980596119E-09</v>
      </c>
      <c r="E110">
        <f t="shared" si="22"/>
        <v>0.9999999938340499</v>
      </c>
      <c r="F110" t="e">
        <f t="shared" si="23"/>
        <v>#N/A</v>
      </c>
      <c r="G110" s="5" t="e">
        <f t="shared" si="24"/>
        <v>#N/A</v>
      </c>
      <c r="H110" s="5" t="e">
        <f t="shared" si="25"/>
        <v>#N/A</v>
      </c>
      <c r="I110" s="9">
        <f t="shared" si="26"/>
        <v>0.9999999938340499</v>
      </c>
      <c r="J110">
        <f t="shared" si="27"/>
        <v>-0.00039810465866705046</v>
      </c>
      <c r="K110">
        <f t="shared" si="28"/>
        <v>-0.00039810465866705046</v>
      </c>
      <c r="L110">
        <f t="shared" si="29"/>
        <v>1.0007965202498061</v>
      </c>
      <c r="M110">
        <f t="shared" si="30"/>
        <v>25.01991300624515</v>
      </c>
      <c r="O110">
        <f t="shared" si="31"/>
        <v>25.01991300624515</v>
      </c>
      <c r="P110">
        <f aca="true" t="shared" si="35" ref="P110:P141">A110</f>
        <v>9.599999999999982</v>
      </c>
      <c r="R110">
        <f t="shared" si="32"/>
        <v>25.022492355643582</v>
      </c>
      <c r="S110" t="b">
        <f t="shared" si="33"/>
        <v>0</v>
      </c>
    </row>
    <row r="111" spans="1:19" ht="13.5">
      <c r="A111">
        <f t="shared" si="34"/>
        <v>9.699999999999982</v>
      </c>
      <c r="B111">
        <f t="shared" si="19"/>
        <v>1.995262314968958E-10</v>
      </c>
      <c r="C111">
        <f t="shared" si="20"/>
        <v>0.0407380279799375</v>
      </c>
      <c r="D111">
        <f t="shared" si="21"/>
        <v>4.897788169696326E-09</v>
      </c>
      <c r="E111">
        <f t="shared" si="22"/>
        <v>0.9999999951022119</v>
      </c>
      <c r="F111" t="e">
        <f t="shared" si="23"/>
        <v>#N/A</v>
      </c>
      <c r="G111" s="5" t="e">
        <f t="shared" si="24"/>
        <v>#N/A</v>
      </c>
      <c r="H111" s="5" t="e">
        <f t="shared" si="25"/>
        <v>#N/A</v>
      </c>
      <c r="I111" s="9">
        <f t="shared" si="26"/>
        <v>0.9999999951022119</v>
      </c>
      <c r="J111">
        <f t="shared" si="27"/>
        <v>-0.0005011852383649376</v>
      </c>
      <c r="K111">
        <f t="shared" si="28"/>
        <v>-0.0005011852383649376</v>
      </c>
      <c r="L111">
        <f t="shared" si="29"/>
        <v>1.0010028682016805</v>
      </c>
      <c r="M111">
        <f t="shared" si="30"/>
        <v>25.025071705042013</v>
      </c>
      <c r="O111">
        <f t="shared" si="31"/>
        <v>25.025071705042013</v>
      </c>
      <c r="P111">
        <f t="shared" si="35"/>
        <v>9.699999999999982</v>
      </c>
      <c r="R111">
        <f t="shared" si="32"/>
        <v>25.028319656762235</v>
      </c>
      <c r="S111" t="b">
        <f t="shared" si="33"/>
        <v>0</v>
      </c>
    </row>
    <row r="112" spans="1:19" ht="13.5">
      <c r="A112">
        <f t="shared" si="34"/>
        <v>9.799999999999981</v>
      </c>
      <c r="B112">
        <f t="shared" si="19"/>
        <v>1.5848931924611776E-10</v>
      </c>
      <c r="C112">
        <f t="shared" si="20"/>
        <v>0.04073802793890059</v>
      </c>
      <c r="D112">
        <f t="shared" si="21"/>
        <v>3.890451434807351E-09</v>
      </c>
      <c r="E112">
        <f t="shared" si="22"/>
        <v>0.9999999961095486</v>
      </c>
      <c r="F112" t="e">
        <f t="shared" si="23"/>
        <v>#N/A</v>
      </c>
      <c r="G112" s="5" t="e">
        <f t="shared" si="24"/>
        <v>#N/A</v>
      </c>
      <c r="H112" s="5" t="e">
        <f t="shared" si="25"/>
        <v>#N/A</v>
      </c>
      <c r="I112" s="9">
        <f t="shared" si="26"/>
        <v>0.9999999961095486</v>
      </c>
      <c r="J112">
        <f t="shared" si="27"/>
        <v>-0.0006309557595869752</v>
      </c>
      <c r="K112">
        <f t="shared" si="28"/>
        <v>-0.0006309557595869752</v>
      </c>
      <c r="L112">
        <f t="shared" si="29"/>
        <v>1.001262704339298</v>
      </c>
      <c r="M112">
        <f t="shared" si="30"/>
        <v>25.031567608482455</v>
      </c>
      <c r="O112">
        <f t="shared" si="31"/>
        <v>25.031567608482455</v>
      </c>
      <c r="P112">
        <f t="shared" si="35"/>
        <v>9.799999999999981</v>
      </c>
      <c r="R112">
        <f t="shared" si="32"/>
        <v>25.03565772639999</v>
      </c>
      <c r="S112" t="b">
        <f t="shared" si="33"/>
        <v>0</v>
      </c>
    </row>
    <row r="113" spans="1:19" ht="13.5">
      <c r="A113">
        <f t="shared" si="34"/>
        <v>9.89999999999998</v>
      </c>
      <c r="B113">
        <f t="shared" si="19"/>
        <v>1.2589254117942192E-10</v>
      </c>
      <c r="C113">
        <f t="shared" si="20"/>
        <v>0.04073802790630381</v>
      </c>
      <c r="D113">
        <f t="shared" si="21"/>
        <v>3.090295422963792E-09</v>
      </c>
      <c r="E113">
        <f t="shared" si="22"/>
        <v>0.9999999969097046</v>
      </c>
      <c r="F113" t="e">
        <f t="shared" si="23"/>
        <v>#N/A</v>
      </c>
      <c r="G113" s="5" t="e">
        <f t="shared" si="24"/>
        <v>#N/A</v>
      </c>
      <c r="H113" s="5" t="e">
        <f t="shared" si="25"/>
        <v>#N/A</v>
      </c>
      <c r="I113" s="9">
        <f t="shared" si="26"/>
        <v>0.9999999969097046</v>
      </c>
      <c r="J113">
        <f t="shared" si="27"/>
        <v>-0.0007943269757988368</v>
      </c>
      <c r="K113">
        <f t="shared" si="28"/>
        <v>-0.0007943269757988368</v>
      </c>
      <c r="L113">
        <f t="shared" si="29"/>
        <v>1.0015899137727011</v>
      </c>
      <c r="M113">
        <f t="shared" si="30"/>
        <v>25.039747844317528</v>
      </c>
      <c r="O113">
        <f t="shared" si="31"/>
        <v>25.039747844317528</v>
      </c>
      <c r="P113">
        <f t="shared" si="35"/>
        <v>9.89999999999998</v>
      </c>
      <c r="R113">
        <f t="shared" si="32"/>
        <v>25.044898891419134</v>
      </c>
      <c r="S113" t="b">
        <f t="shared" si="33"/>
        <v>0</v>
      </c>
    </row>
    <row r="114" spans="1:19" ht="13.5">
      <c r="A114">
        <f t="shared" si="34"/>
        <v>9.99999999999998</v>
      </c>
      <c r="B114">
        <f t="shared" si="19"/>
        <v>1.0000000000000422E-10</v>
      </c>
      <c r="C114">
        <f t="shared" si="20"/>
        <v>0.040738027880411275</v>
      </c>
      <c r="D114">
        <f t="shared" si="21"/>
        <v>2.454708909659538E-09</v>
      </c>
      <c r="E114">
        <f t="shared" si="22"/>
        <v>0.999999997545291</v>
      </c>
      <c r="F114" t="e">
        <f t="shared" si="23"/>
        <v>#N/A</v>
      </c>
      <c r="G114" s="5" t="e">
        <f t="shared" si="24"/>
        <v>#N/A</v>
      </c>
      <c r="H114" s="5" t="e">
        <f t="shared" si="25"/>
        <v>#N/A</v>
      </c>
      <c r="I114" s="9">
        <f t="shared" si="26"/>
        <v>0.999999997545291</v>
      </c>
      <c r="J114">
        <f t="shared" si="27"/>
        <v>-0.0009999989999999578</v>
      </c>
      <c r="K114">
        <f t="shared" si="28"/>
        <v>-0.0009999989999999578</v>
      </c>
      <c r="L114">
        <f t="shared" si="29"/>
        <v>1.0020019975408296</v>
      </c>
      <c r="M114">
        <f t="shared" si="30"/>
        <v>25.05004993852074</v>
      </c>
      <c r="O114">
        <f t="shared" si="31"/>
        <v>25.05004993852074</v>
      </c>
      <c r="P114">
        <f t="shared" si="35"/>
        <v>9.99999999999998</v>
      </c>
      <c r="R114">
        <f t="shared" si="32"/>
        <v>25.05653773251739</v>
      </c>
      <c r="S114" t="b">
        <f t="shared" si="33"/>
        <v>0</v>
      </c>
    </row>
    <row r="115" spans="1:19" ht="13.5">
      <c r="A115">
        <f t="shared" si="34"/>
        <v>10.09999999999998</v>
      </c>
      <c r="B115">
        <f t="shared" si="19"/>
        <v>7.943282347243159E-11</v>
      </c>
      <c r="C115">
        <f t="shared" si="20"/>
        <v>0.040738027859844095</v>
      </c>
      <c r="D115">
        <f t="shared" si="21"/>
        <v>1.949844595956236E-09</v>
      </c>
      <c r="E115">
        <f t="shared" si="22"/>
        <v>0.9999999980501555</v>
      </c>
      <c r="F115" t="e">
        <f t="shared" si="23"/>
        <v>#N/A</v>
      </c>
      <c r="G115" s="5" t="e">
        <f t="shared" si="24"/>
        <v>#N/A</v>
      </c>
      <c r="H115" s="5" t="e">
        <f t="shared" si="25"/>
        <v>#N/A</v>
      </c>
      <c r="I115" s="9">
        <f t="shared" si="26"/>
        <v>0.9999999980501555</v>
      </c>
      <c r="J115">
        <f t="shared" si="27"/>
        <v>-0.001258924617465878</v>
      </c>
      <c r="K115">
        <f t="shared" si="28"/>
        <v>-0.001258924617465878</v>
      </c>
      <c r="L115">
        <f t="shared" si="29"/>
        <v>1.0025210210605615</v>
      </c>
      <c r="M115">
        <f t="shared" si="30"/>
        <v>25.06302552651404</v>
      </c>
      <c r="O115">
        <f t="shared" si="31"/>
        <v>25.06302552651404</v>
      </c>
      <c r="P115">
        <f t="shared" si="35"/>
        <v>10.09999999999998</v>
      </c>
      <c r="R115">
        <f t="shared" si="32"/>
        <v>25.071197954699123</v>
      </c>
      <c r="S115" t="b">
        <f t="shared" si="33"/>
        <v>0</v>
      </c>
    </row>
    <row r="116" spans="1:19" ht="13.5">
      <c r="A116">
        <f t="shared" si="34"/>
        <v>10.19999999999998</v>
      </c>
      <c r="B116">
        <f t="shared" si="19"/>
        <v>6.309573444802211E-11</v>
      </c>
      <c r="C116">
        <f t="shared" si="20"/>
        <v>0.04073802784350701</v>
      </c>
      <c r="D116">
        <f t="shared" si="21"/>
        <v>1.5488166165137167E-09</v>
      </c>
      <c r="E116">
        <f t="shared" si="22"/>
        <v>0.9999999984511834</v>
      </c>
      <c r="F116" t="e">
        <f t="shared" si="23"/>
        <v>#N/A</v>
      </c>
      <c r="G116" s="5" t="e">
        <f t="shared" si="24"/>
        <v>#N/A</v>
      </c>
      <c r="H116" s="5" t="e">
        <f t="shared" si="25"/>
        <v>#N/A</v>
      </c>
      <c r="I116" s="9">
        <f t="shared" si="26"/>
        <v>0.9999999984511834</v>
      </c>
      <c r="J116">
        <f t="shared" si="27"/>
        <v>-0.0015848925615036989</v>
      </c>
      <c r="K116">
        <f t="shared" si="28"/>
        <v>-0.0015848925615036989</v>
      </c>
      <c r="L116">
        <f t="shared" si="29"/>
        <v>1.0031748153153681</v>
      </c>
      <c r="M116">
        <f t="shared" si="30"/>
        <v>25.079370382884203</v>
      </c>
      <c r="O116">
        <f t="shared" si="31"/>
        <v>25.079370382884203</v>
      </c>
      <c r="P116">
        <f t="shared" si="35"/>
        <v>10.19999999999998</v>
      </c>
      <c r="R116">
        <f t="shared" si="32"/>
        <v>25.089666447099095</v>
      </c>
      <c r="S116" t="b">
        <f t="shared" si="33"/>
        <v>0</v>
      </c>
    </row>
    <row r="117" spans="1:19" ht="13.5">
      <c r="A117">
        <f t="shared" si="34"/>
        <v>10.29999999999998</v>
      </c>
      <c r="B117">
        <f t="shared" si="19"/>
        <v>5.011872336272949E-11</v>
      </c>
      <c r="C117">
        <f t="shared" si="20"/>
        <v>0.040738027830529995</v>
      </c>
      <c r="D117">
        <f t="shared" si="21"/>
        <v>1.2302687692988757E-09</v>
      </c>
      <c r="E117">
        <f t="shared" si="22"/>
        <v>0.9999999987697312</v>
      </c>
      <c r="F117" t="e">
        <f t="shared" si="23"/>
        <v>#N/A</v>
      </c>
      <c r="G117" s="5" t="e">
        <f t="shared" si="24"/>
        <v>#N/A</v>
      </c>
      <c r="H117" s="5" t="e">
        <f t="shared" si="25"/>
        <v>#N/A</v>
      </c>
      <c r="I117" s="9">
        <f t="shared" si="26"/>
        <v>0.9999999987697312</v>
      </c>
      <c r="J117">
        <f t="shared" si="27"/>
        <v>-0.001995261813781556</v>
      </c>
      <c r="K117">
        <f t="shared" si="28"/>
        <v>-0.001995261813781556</v>
      </c>
      <c r="L117">
        <f t="shared" si="29"/>
        <v>1.0039985004525596</v>
      </c>
      <c r="M117">
        <f t="shared" si="30"/>
        <v>25.099962511313986</v>
      </c>
      <c r="O117">
        <f t="shared" si="31"/>
        <v>25.099962511313986</v>
      </c>
      <c r="P117">
        <f t="shared" si="35"/>
        <v>10.29999999999998</v>
      </c>
      <c r="R117">
        <f t="shared" si="32"/>
        <v>25.112936530752826</v>
      </c>
      <c r="S117" t="b">
        <f t="shared" si="33"/>
        <v>0</v>
      </c>
    </row>
    <row r="118" spans="1:19" ht="13.5">
      <c r="A118">
        <f t="shared" si="34"/>
        <v>10.399999999999979</v>
      </c>
      <c r="B118">
        <f t="shared" si="19"/>
        <v>3.981071705535156E-11</v>
      </c>
      <c r="C118">
        <f t="shared" si="20"/>
        <v>0.04073802782022199</v>
      </c>
      <c r="D118">
        <f t="shared" si="21"/>
        <v>9.772372200008632E-10</v>
      </c>
      <c r="E118">
        <f t="shared" si="22"/>
        <v>0.9999999990227628</v>
      </c>
      <c r="F118" t="e">
        <f t="shared" si="23"/>
        <v>#N/A</v>
      </c>
      <c r="G118" s="5" t="e">
        <f t="shared" si="24"/>
        <v>#N/A</v>
      </c>
      <c r="H118" s="5" t="e">
        <f t="shared" si="25"/>
        <v>#N/A</v>
      </c>
      <c r="I118" s="9">
        <f t="shared" si="26"/>
        <v>0.9999999990227628</v>
      </c>
      <c r="J118">
        <f t="shared" si="27"/>
        <v>-0.002511886033402293</v>
      </c>
      <c r="K118">
        <f t="shared" si="28"/>
        <v>-0.002511886033402293</v>
      </c>
      <c r="L118">
        <f t="shared" si="29"/>
        <v>1.0050364220076669</v>
      </c>
      <c r="M118">
        <f t="shared" si="30"/>
        <v>25.12591055019167</v>
      </c>
      <c r="O118">
        <f t="shared" si="31"/>
        <v>25.12591055019167</v>
      </c>
      <c r="P118">
        <f t="shared" si="35"/>
        <v>10.399999999999979</v>
      </c>
      <c r="R118">
        <f t="shared" si="32"/>
        <v>25.142262991987586</v>
      </c>
      <c r="S118" t="b">
        <f t="shared" si="33"/>
        <v>0</v>
      </c>
    </row>
    <row r="119" spans="1:19" ht="13.5">
      <c r="A119">
        <f t="shared" si="34"/>
        <v>10.499999999999979</v>
      </c>
      <c r="B119">
        <f t="shared" si="19"/>
        <v>3.162277660168528E-11</v>
      </c>
      <c r="C119">
        <f t="shared" si="20"/>
        <v>0.04073802781203405</v>
      </c>
      <c r="D119">
        <f t="shared" si="21"/>
        <v>7.762471160261687E-10</v>
      </c>
      <c r="E119">
        <f t="shared" si="22"/>
        <v>0.9999999992237529</v>
      </c>
      <c r="F119" t="e">
        <f t="shared" si="23"/>
        <v>#N/A</v>
      </c>
      <c r="G119" s="5" t="e">
        <f t="shared" si="24"/>
        <v>#N/A</v>
      </c>
      <c r="H119" s="5" t="e">
        <f t="shared" si="25"/>
        <v>#N/A</v>
      </c>
      <c r="I119" s="9">
        <f t="shared" si="26"/>
        <v>0.9999999992237529</v>
      </c>
      <c r="J119">
        <f t="shared" si="27"/>
        <v>-0.0031622773439404644</v>
      </c>
      <c r="K119">
        <f t="shared" si="28"/>
        <v>-0.0031622773439404644</v>
      </c>
      <c r="L119">
        <f t="shared" si="29"/>
        <v>1.00634461735134</v>
      </c>
      <c r="M119">
        <f t="shared" si="30"/>
        <v>25.1586154337835</v>
      </c>
      <c r="O119">
        <f t="shared" si="31"/>
        <v>25.1586154337835</v>
      </c>
      <c r="P119">
        <f t="shared" si="35"/>
        <v>10.499999999999979</v>
      </c>
      <c r="R119">
        <f t="shared" si="32"/>
        <v>25.179232302458153</v>
      </c>
      <c r="S119" t="b">
        <f t="shared" si="33"/>
        <v>0</v>
      </c>
    </row>
    <row r="120" spans="1:19" ht="13.5">
      <c r="A120">
        <f t="shared" si="34"/>
        <v>10.599999999999978</v>
      </c>
      <c r="B120">
        <f t="shared" si="19"/>
        <v>2.5118864315097006E-11</v>
      </c>
      <c r="C120">
        <f t="shared" si="20"/>
        <v>0.04073802780553014</v>
      </c>
      <c r="D120">
        <f t="shared" si="21"/>
        <v>6.165950014813224E-10</v>
      </c>
      <c r="E120">
        <f t="shared" si="22"/>
        <v>0.999999999383405</v>
      </c>
      <c r="F120" t="e">
        <f t="shared" si="23"/>
        <v>#N/A</v>
      </c>
      <c r="G120" s="5" t="e">
        <f t="shared" si="24"/>
        <v>#N/A</v>
      </c>
      <c r="H120" s="5" t="e">
        <f t="shared" si="25"/>
        <v>#N/A</v>
      </c>
      <c r="I120" s="9">
        <f t="shared" si="26"/>
        <v>0.999999999383405</v>
      </c>
      <c r="J120">
        <f t="shared" si="27"/>
        <v>-0.003981071454346138</v>
      </c>
      <c r="K120">
        <f t="shared" si="28"/>
        <v>-0.003981071454346138</v>
      </c>
      <c r="L120">
        <f t="shared" si="29"/>
        <v>1.0079939668453122</v>
      </c>
      <c r="M120">
        <f t="shared" si="30"/>
        <v>25.199849171132804</v>
      </c>
      <c r="O120">
        <f t="shared" si="31"/>
        <v>25.199849171132804</v>
      </c>
      <c r="P120">
        <f t="shared" si="35"/>
        <v>10.599999999999978</v>
      </c>
      <c r="R120">
        <f t="shared" si="32"/>
        <v>25.225852517556405</v>
      </c>
      <c r="S120" t="b">
        <f t="shared" si="33"/>
        <v>0</v>
      </c>
    </row>
    <row r="121" spans="1:19" ht="13.5">
      <c r="A121">
        <f t="shared" si="34"/>
        <v>10.699999999999978</v>
      </c>
      <c r="B121">
        <f t="shared" si="19"/>
        <v>1.9952623149689772E-11</v>
      </c>
      <c r="C121">
        <f t="shared" si="20"/>
        <v>0.040738027800363896</v>
      </c>
      <c r="D121">
        <f t="shared" si="21"/>
        <v>4.897788191285869E-10</v>
      </c>
      <c r="E121">
        <f t="shared" si="22"/>
        <v>0.9999999995102212</v>
      </c>
      <c r="F121" t="e">
        <f t="shared" si="23"/>
        <v>#N/A</v>
      </c>
      <c r="G121" s="5" t="e">
        <f t="shared" si="24"/>
        <v>#N/A</v>
      </c>
      <c r="H121" s="5" t="e">
        <f t="shared" si="25"/>
        <v>#N/A</v>
      </c>
      <c r="I121" s="9">
        <f t="shared" si="26"/>
        <v>0.9999999995102212</v>
      </c>
      <c r="J121">
        <f t="shared" si="27"/>
        <v>-0.005011872136746247</v>
      </c>
      <c r="K121">
        <f t="shared" si="28"/>
        <v>-0.005011872136746247</v>
      </c>
      <c r="L121">
        <f t="shared" si="29"/>
        <v>1.0100742345592</v>
      </c>
      <c r="M121">
        <f t="shared" si="30"/>
        <v>25.25185586398</v>
      </c>
      <c r="O121">
        <f t="shared" si="31"/>
        <v>25.25185586398</v>
      </c>
      <c r="P121">
        <f t="shared" si="35"/>
        <v>10.699999999999978</v>
      </c>
      <c r="R121">
        <f t="shared" si="32"/>
        <v>25.284668846719764</v>
      </c>
      <c r="S121" t="b">
        <f t="shared" si="33"/>
        <v>0</v>
      </c>
    </row>
    <row r="122" spans="1:19" ht="13.5">
      <c r="A122">
        <f t="shared" si="34"/>
        <v>10.799999999999978</v>
      </c>
      <c r="B122">
        <f t="shared" si="19"/>
        <v>1.5848931924611925E-11</v>
      </c>
      <c r="C122">
        <f t="shared" si="20"/>
        <v>0.04073802779626021</v>
      </c>
      <c r="D122">
        <f t="shared" si="21"/>
        <v>3.8904514484294384E-10</v>
      </c>
      <c r="E122">
        <f t="shared" si="22"/>
        <v>0.9999999996109549</v>
      </c>
      <c r="F122" t="e">
        <f t="shared" si="23"/>
        <v>#N/A</v>
      </c>
      <c r="G122" s="5" t="e">
        <f t="shared" si="24"/>
        <v>#N/A</v>
      </c>
      <c r="H122" s="5" t="e">
        <f t="shared" si="25"/>
        <v>#N/A</v>
      </c>
      <c r="I122" s="9">
        <f t="shared" si="26"/>
        <v>0.9999999996109549</v>
      </c>
      <c r="J122">
        <f t="shared" si="27"/>
        <v>-0.006309573286312297</v>
      </c>
      <c r="K122">
        <f t="shared" si="28"/>
        <v>-0.006309573286312297</v>
      </c>
      <c r="L122">
        <f t="shared" si="29"/>
        <v>1.0126992731783813</v>
      </c>
      <c r="M122">
        <f t="shared" si="30"/>
        <v>25.317481829459528</v>
      </c>
      <c r="O122">
        <f t="shared" si="31"/>
        <v>25.317481829459528</v>
      </c>
      <c r="P122">
        <f t="shared" si="35"/>
        <v>10.799999999999978</v>
      </c>
      <c r="R122">
        <f t="shared" si="32"/>
        <v>25.35891298968484</v>
      </c>
      <c r="S122" t="b">
        <f t="shared" si="33"/>
        <v>0</v>
      </c>
    </row>
    <row r="123" spans="1:19" ht="13.5">
      <c r="A123">
        <f t="shared" si="34"/>
        <v>10.899999999999977</v>
      </c>
      <c r="B123">
        <f t="shared" si="19"/>
        <v>1.2589254117942311E-11</v>
      </c>
      <c r="C123">
        <f t="shared" si="20"/>
        <v>0.04073802779300053</v>
      </c>
      <c r="D123">
        <f t="shared" si="21"/>
        <v>3.090295431558755E-10</v>
      </c>
      <c r="E123">
        <f t="shared" si="22"/>
        <v>0.9999999996909704</v>
      </c>
      <c r="F123" t="e">
        <f t="shared" si="23"/>
        <v>#N/A</v>
      </c>
      <c r="G123" s="5" t="e">
        <f t="shared" si="24"/>
        <v>#N/A</v>
      </c>
      <c r="H123" s="5" t="e">
        <f t="shared" si="25"/>
        <v>#N/A</v>
      </c>
      <c r="I123" s="9">
        <f t="shared" si="26"/>
        <v>0.9999999996909704</v>
      </c>
      <c r="J123">
        <f t="shared" si="27"/>
        <v>-0.00794328222134987</v>
      </c>
      <c r="K123">
        <f t="shared" si="28"/>
        <v>-0.00794328222134987</v>
      </c>
      <c r="L123">
        <f t="shared" si="29"/>
        <v>1.0160137659964061</v>
      </c>
      <c r="M123">
        <f t="shared" si="30"/>
        <v>25.400344149910154</v>
      </c>
      <c r="O123">
        <f t="shared" si="31"/>
        <v>25.400344149910154</v>
      </c>
      <c r="P123">
        <f t="shared" si="35"/>
        <v>10.899999999999977</v>
      </c>
      <c r="R123">
        <f t="shared" si="32"/>
        <v>25.452697321830176</v>
      </c>
      <c r="S123" t="b">
        <f t="shared" si="33"/>
        <v>0</v>
      </c>
    </row>
    <row r="124" spans="1:19" ht="13.5">
      <c r="A124">
        <f t="shared" si="34"/>
        <v>10.999999999999977</v>
      </c>
      <c r="B124">
        <f t="shared" si="19"/>
        <v>1.0000000000000518E-11</v>
      </c>
      <c r="C124">
        <f t="shared" si="20"/>
        <v>0.040738027790411274</v>
      </c>
      <c r="D124">
        <f t="shared" si="21"/>
        <v>2.454708915082598E-10</v>
      </c>
      <c r="E124">
        <f t="shared" si="22"/>
        <v>0.9999999997545291</v>
      </c>
      <c r="F124" t="e">
        <f t="shared" si="23"/>
        <v>#N/A</v>
      </c>
      <c r="G124" s="5" t="e">
        <f t="shared" si="24"/>
        <v>#N/A</v>
      </c>
      <c r="H124" s="5" t="e">
        <f t="shared" si="25"/>
        <v>#N/A</v>
      </c>
      <c r="I124" s="9">
        <f t="shared" si="26"/>
        <v>0.9999999997545291</v>
      </c>
      <c r="J124">
        <f t="shared" si="27"/>
        <v>-0.009999999899999482</v>
      </c>
      <c r="K124">
        <f t="shared" si="28"/>
        <v>-0.009999999899999482</v>
      </c>
      <c r="L124">
        <f t="shared" si="29"/>
        <v>1.020202019750008</v>
      </c>
      <c r="M124">
        <f t="shared" si="30"/>
        <v>25.505050493750197</v>
      </c>
      <c r="O124">
        <f t="shared" si="31"/>
        <v>25.505050493750197</v>
      </c>
      <c r="P124">
        <f t="shared" si="35"/>
        <v>10.999999999999977</v>
      </c>
      <c r="R124">
        <f t="shared" si="32"/>
        <v>25.57126934583559</v>
      </c>
      <c r="S124" t="b">
        <f t="shared" si="33"/>
        <v>0</v>
      </c>
    </row>
    <row r="125" spans="1:19" ht="13.5">
      <c r="A125">
        <f t="shared" si="34"/>
        <v>11.099999999999977</v>
      </c>
      <c r="B125">
        <f t="shared" si="19"/>
        <v>7.943282347243233E-12</v>
      </c>
      <c r="C125">
        <f t="shared" si="20"/>
        <v>0.04073802778835456</v>
      </c>
      <c r="D125">
        <f t="shared" si="21"/>
        <v>1.9498445993779586E-10</v>
      </c>
      <c r="E125">
        <f t="shared" si="22"/>
        <v>0.9999999998050155</v>
      </c>
      <c r="F125" t="e">
        <f t="shared" si="23"/>
        <v>#N/A</v>
      </c>
      <c r="G125" s="5" t="e">
        <f t="shared" si="24"/>
        <v>#N/A</v>
      </c>
      <c r="H125" s="5" t="e">
        <f t="shared" si="25"/>
        <v>#N/A</v>
      </c>
      <c r="I125" s="9">
        <f t="shared" si="26"/>
        <v>0.9999999998050155</v>
      </c>
      <c r="J125">
        <f t="shared" si="27"/>
        <v>-0.012589254038508186</v>
      </c>
      <c r="K125">
        <f t="shared" si="28"/>
        <v>-0.012589254038508186</v>
      </c>
      <c r="L125">
        <f t="shared" si="29"/>
        <v>1.025499527916839</v>
      </c>
      <c r="M125">
        <f t="shared" si="30"/>
        <v>25.637488197920977</v>
      </c>
      <c r="O125">
        <f t="shared" si="31"/>
        <v>25.637488197920977</v>
      </c>
      <c r="P125">
        <f t="shared" si="35"/>
        <v>11.099999999999977</v>
      </c>
      <c r="R125">
        <f t="shared" si="32"/>
        <v>25.721348239147318</v>
      </c>
      <c r="S125" t="b">
        <f t="shared" si="33"/>
        <v>0</v>
      </c>
    </row>
    <row r="126" spans="1:19" ht="13.5">
      <c r="A126">
        <f t="shared" si="34"/>
        <v>11.199999999999976</v>
      </c>
      <c r="B126">
        <f t="shared" si="19"/>
        <v>6.309573444802271E-12</v>
      </c>
      <c r="C126">
        <f t="shared" si="20"/>
        <v>0.040738027786720844</v>
      </c>
      <c r="D126">
        <f t="shared" si="21"/>
        <v>1.5488166186726815E-10</v>
      </c>
      <c r="E126">
        <f t="shared" si="22"/>
        <v>0.9999999998451184</v>
      </c>
      <c r="F126" t="e">
        <f t="shared" si="23"/>
        <v>#N/A</v>
      </c>
      <c r="G126" s="5" t="e">
        <f t="shared" si="24"/>
        <v>#N/A</v>
      </c>
      <c r="H126" s="5" t="e">
        <f t="shared" si="25"/>
        <v>#N/A</v>
      </c>
      <c r="I126" s="9">
        <f t="shared" si="26"/>
        <v>0.9999999998451184</v>
      </c>
      <c r="J126">
        <f t="shared" si="27"/>
        <v>-0.015848931861514547</v>
      </c>
      <c r="K126">
        <f t="shared" si="28"/>
        <v>-0.015848931861514547</v>
      </c>
      <c r="L126">
        <f t="shared" si="29"/>
        <v>1.0322083312149464</v>
      </c>
      <c r="M126">
        <f t="shared" si="30"/>
        <v>25.80520828037366</v>
      </c>
      <c r="O126">
        <f t="shared" si="31"/>
        <v>25.80520828037366</v>
      </c>
      <c r="P126">
        <f t="shared" si="35"/>
        <v>11.199999999999976</v>
      </c>
      <c r="R126">
        <f t="shared" si="32"/>
        <v>25.91157502027732</v>
      </c>
      <c r="S126" t="b">
        <f t="shared" si="33"/>
        <v>0</v>
      </c>
    </row>
    <row r="127" spans="1:19" ht="13.5">
      <c r="A127">
        <f t="shared" si="34"/>
        <v>11.299999999999976</v>
      </c>
      <c r="B127">
        <f t="shared" si="19"/>
        <v>5.011872336272997E-12</v>
      </c>
      <c r="C127">
        <f t="shared" si="20"/>
        <v>0.040738027785423146</v>
      </c>
      <c r="D127">
        <f t="shared" si="21"/>
        <v>1.2302687706610927E-10</v>
      </c>
      <c r="E127">
        <f t="shared" si="22"/>
        <v>0.9999999998769731</v>
      </c>
      <c r="F127" t="e">
        <f t="shared" si="23"/>
        <v>#N/A</v>
      </c>
      <c r="G127" s="5" t="e">
        <f t="shared" si="24"/>
        <v>#N/A</v>
      </c>
      <c r="H127" s="5" t="e">
        <f t="shared" si="25"/>
        <v>#N/A</v>
      </c>
      <c r="I127" s="9">
        <f t="shared" si="26"/>
        <v>0.9999999998769731</v>
      </c>
      <c r="J127">
        <f t="shared" si="27"/>
        <v>-0.01995262309956898</v>
      </c>
      <c r="K127">
        <f t="shared" si="28"/>
        <v>-0.01995262309956898</v>
      </c>
      <c r="L127">
        <f t="shared" si="29"/>
        <v>1.0407176704072392</v>
      </c>
      <c r="M127">
        <f t="shared" si="30"/>
        <v>26.017941760180978</v>
      </c>
      <c r="O127">
        <f t="shared" si="31"/>
        <v>26.017941760180978</v>
      </c>
      <c r="P127">
        <f t="shared" si="35"/>
        <v>11.299999999999976</v>
      </c>
      <c r="R127">
        <f t="shared" si="32"/>
        <v>26.153122851698512</v>
      </c>
      <c r="S127" t="b">
        <f t="shared" si="33"/>
        <v>0</v>
      </c>
    </row>
    <row r="128" spans="1:19" ht="13.5">
      <c r="A128">
        <f t="shared" si="34"/>
        <v>11.399999999999975</v>
      </c>
      <c r="B128">
        <f t="shared" si="19"/>
        <v>3.981071705535194E-12</v>
      </c>
      <c r="C128">
        <f t="shared" si="20"/>
        <v>0.040738027784392346</v>
      </c>
      <c r="D128">
        <f t="shared" si="21"/>
        <v>9.772372208603658E-11</v>
      </c>
      <c r="E128">
        <f t="shared" si="22"/>
        <v>0.9999999999022763</v>
      </c>
      <c r="F128" t="e">
        <f t="shared" si="23"/>
        <v>#N/A</v>
      </c>
      <c r="G128" s="5" t="e">
        <f t="shared" si="24"/>
        <v>#N/A</v>
      </c>
      <c r="H128" s="5" t="e">
        <f t="shared" si="25"/>
        <v>#N/A</v>
      </c>
      <c r="I128" s="9">
        <f t="shared" si="26"/>
        <v>0.9999999999022763</v>
      </c>
      <c r="J128">
        <f t="shared" si="27"/>
        <v>-0.025118864275283686</v>
      </c>
      <c r="K128">
        <f t="shared" si="28"/>
        <v>-0.025118864275283686</v>
      </c>
      <c r="L128">
        <f t="shared" si="29"/>
        <v>1.0515321577286418</v>
      </c>
      <c r="M128">
        <f t="shared" si="30"/>
        <v>26.288303943216043</v>
      </c>
      <c r="O128">
        <f t="shared" si="31"/>
        <v>26.288303943216043</v>
      </c>
      <c r="P128">
        <f t="shared" si="35"/>
        <v>11.399999999999975</v>
      </c>
      <c r="R128">
        <f t="shared" si="32"/>
        <v>26.460537770605875</v>
      </c>
      <c r="S128" t="b">
        <f t="shared" si="33"/>
        <v>0</v>
      </c>
    </row>
    <row r="129" spans="1:19" ht="13.5">
      <c r="A129">
        <f t="shared" si="34"/>
        <v>11.499999999999975</v>
      </c>
      <c r="B129">
        <f t="shared" si="19"/>
        <v>3.162277660168547E-12</v>
      </c>
      <c r="C129">
        <f t="shared" si="20"/>
        <v>0.04073802778357355</v>
      </c>
      <c r="D129">
        <f t="shared" si="21"/>
        <v>7.76247116568477E-11</v>
      </c>
      <c r="E129">
        <f t="shared" si="22"/>
        <v>0.9999999999223753</v>
      </c>
      <c r="F129" t="e">
        <f t="shared" si="23"/>
        <v>#N/A</v>
      </c>
      <c r="G129" s="5" t="e">
        <f t="shared" si="24"/>
        <v>#N/A</v>
      </c>
      <c r="H129" s="5" t="e">
        <f t="shared" si="25"/>
        <v>#N/A</v>
      </c>
      <c r="I129" s="9">
        <f t="shared" si="26"/>
        <v>0.9999999999223753</v>
      </c>
      <c r="J129">
        <f t="shared" si="27"/>
        <v>-0.03162277657005934</v>
      </c>
      <c r="K129">
        <f t="shared" si="28"/>
        <v>-0.03162277657005934</v>
      </c>
      <c r="L129">
        <f t="shared" si="29"/>
        <v>1.065310863919828</v>
      </c>
      <c r="M129">
        <f t="shared" si="30"/>
        <v>26.632771597995703</v>
      </c>
      <c r="O129">
        <f t="shared" si="31"/>
        <v>26.632771597995703</v>
      </c>
      <c r="P129">
        <f t="shared" si="35"/>
        <v>11.499999999999975</v>
      </c>
      <c r="R129">
        <f t="shared" si="32"/>
        <v>26.85291884788453</v>
      </c>
      <c r="S129" t="b">
        <f t="shared" si="33"/>
        <v>0</v>
      </c>
    </row>
    <row r="130" spans="1:19" ht="13.5">
      <c r="A130">
        <f t="shared" si="34"/>
        <v>11.599999999999975</v>
      </c>
      <c r="B130">
        <f t="shared" si="19"/>
        <v>2.5118864315097156E-12</v>
      </c>
      <c r="C130">
        <f t="shared" si="20"/>
        <v>0.04073802778292316</v>
      </c>
      <c r="D130">
        <f t="shared" si="21"/>
        <v>6.165950018234965E-11</v>
      </c>
      <c r="E130">
        <f t="shared" si="22"/>
        <v>0.9999999999383405</v>
      </c>
      <c r="F130" t="e">
        <f t="shared" si="23"/>
        <v>#N/A</v>
      </c>
      <c r="G130" s="5" t="e">
        <f t="shared" si="24"/>
        <v>#N/A</v>
      </c>
      <c r="H130" s="5" t="e">
        <f t="shared" si="25"/>
        <v>#N/A</v>
      </c>
      <c r="I130" s="9">
        <f t="shared" si="26"/>
        <v>0.9999999999383405</v>
      </c>
      <c r="J130">
        <f t="shared" si="27"/>
        <v>-0.039810717030228704</v>
      </c>
      <c r="K130">
        <f t="shared" si="28"/>
        <v>-0.039810717030228704</v>
      </c>
      <c r="L130">
        <f t="shared" si="29"/>
        <v>1.0829226439109345</v>
      </c>
      <c r="M130">
        <f t="shared" si="30"/>
        <v>27.073066097773363</v>
      </c>
      <c r="O130">
        <f t="shared" si="31"/>
        <v>27.073066097773363</v>
      </c>
      <c r="P130">
        <f t="shared" si="35"/>
        <v>11.599999999999975</v>
      </c>
      <c r="R130">
        <f t="shared" si="32"/>
        <v>27.355611668234197</v>
      </c>
      <c r="S130" t="b">
        <f t="shared" si="33"/>
        <v>0</v>
      </c>
    </row>
    <row r="131" spans="1:19" ht="13.5">
      <c r="A131">
        <f t="shared" si="34"/>
        <v>11.699999999999974</v>
      </c>
      <c r="B131">
        <f t="shared" si="19"/>
        <v>1.9952623149689894E-12</v>
      </c>
      <c r="C131">
        <f t="shared" si="20"/>
        <v>0.04073802778240654</v>
      </c>
      <c r="D131">
        <f t="shared" si="21"/>
        <v>4.8977881934448477E-11</v>
      </c>
      <c r="E131">
        <f t="shared" si="22"/>
        <v>0.9999999999510221</v>
      </c>
      <c r="F131" t="e">
        <f t="shared" si="23"/>
        <v>#N/A</v>
      </c>
      <c r="G131" s="5" t="e">
        <f t="shared" si="24"/>
        <v>#N/A</v>
      </c>
      <c r="H131" s="5" t="e">
        <f t="shared" si="25"/>
        <v>#N/A</v>
      </c>
      <c r="I131" s="9">
        <f t="shared" si="26"/>
        <v>0.9999999999510221</v>
      </c>
      <c r="J131">
        <f t="shared" si="27"/>
        <v>-0.05011872334277184</v>
      </c>
      <c r="K131">
        <f t="shared" si="28"/>
        <v>-0.05011872334277184</v>
      </c>
      <c r="L131">
        <f t="shared" si="29"/>
        <v>1.105526289547801</v>
      </c>
      <c r="M131">
        <f t="shared" si="30"/>
        <v>27.638157238695026</v>
      </c>
      <c r="O131">
        <f t="shared" si="31"/>
        <v>27.638157238695026</v>
      </c>
      <c r="P131">
        <f t="shared" si="35"/>
        <v>11.699999999999974</v>
      </c>
      <c r="R131">
        <f t="shared" si="32"/>
        <v>28.002701395215496</v>
      </c>
      <c r="S131" t="b">
        <f t="shared" si="33"/>
        <v>0</v>
      </c>
    </row>
    <row r="132" spans="1:19" ht="13.5">
      <c r="A132">
        <f t="shared" si="34"/>
        <v>11.799999999999974</v>
      </c>
      <c r="B132">
        <f t="shared" si="19"/>
        <v>1.584893192461202E-12</v>
      </c>
      <c r="C132">
        <f t="shared" si="20"/>
        <v>0.040738027781996165</v>
      </c>
      <c r="D132">
        <f t="shared" si="21"/>
        <v>3.8904514497916676E-11</v>
      </c>
      <c r="E132">
        <f t="shared" si="22"/>
        <v>0.9999999999610956</v>
      </c>
      <c r="F132" t="e">
        <f t="shared" si="23"/>
        <v>#N/A</v>
      </c>
      <c r="G132" s="5" t="e">
        <f t="shared" si="24"/>
        <v>#N/A</v>
      </c>
      <c r="H132" s="5" t="e">
        <f t="shared" si="25"/>
        <v>#N/A</v>
      </c>
      <c r="I132" s="9">
        <f t="shared" si="26"/>
        <v>0.9999999999610956</v>
      </c>
      <c r="J132">
        <f t="shared" si="27"/>
        <v>-0.06309573443216687</v>
      </c>
      <c r="K132">
        <f t="shared" si="28"/>
        <v>-0.06309573443216687</v>
      </c>
      <c r="L132">
        <f t="shared" si="29"/>
        <v>1.1346898220694384</v>
      </c>
      <c r="M132">
        <f t="shared" si="30"/>
        <v>28.367245551735962</v>
      </c>
      <c r="O132">
        <f t="shared" si="31"/>
        <v>28.367245551735962</v>
      </c>
      <c r="P132">
        <f t="shared" si="35"/>
        <v>11.799999999999974</v>
      </c>
      <c r="R132">
        <f t="shared" si="32"/>
        <v>28.840793525289033</v>
      </c>
      <c r="S132" t="b">
        <f t="shared" si="33"/>
        <v>0</v>
      </c>
    </row>
    <row r="133" spans="1:19" ht="13.5">
      <c r="A133">
        <f t="shared" si="34"/>
        <v>11.899999999999974</v>
      </c>
      <c r="B133">
        <f t="shared" si="19"/>
        <v>1.2589254117942388E-12</v>
      </c>
      <c r="C133">
        <f t="shared" si="20"/>
        <v>0.0407380277816702</v>
      </c>
      <c r="D133">
        <f t="shared" si="21"/>
        <v>3.090295432418267E-11</v>
      </c>
      <c r="E133">
        <f t="shared" si="22"/>
        <v>0.999999999969097</v>
      </c>
      <c r="F133" t="e">
        <f t="shared" si="23"/>
        <v>#N/A</v>
      </c>
      <c r="G133" s="5" t="e">
        <f t="shared" si="24"/>
        <v>#N/A</v>
      </c>
      <c r="H133" s="5" t="e">
        <f t="shared" si="25"/>
        <v>#N/A</v>
      </c>
      <c r="I133" s="9">
        <f t="shared" si="26"/>
        <v>0.999999999969097</v>
      </c>
      <c r="J133">
        <f t="shared" si="27"/>
        <v>-0.07943282345983436</v>
      </c>
      <c r="K133">
        <f t="shared" si="28"/>
        <v>-0.07943282345983436</v>
      </c>
      <c r="L133">
        <f t="shared" si="29"/>
        <v>1.1725736599536842</v>
      </c>
      <c r="M133">
        <f t="shared" si="30"/>
        <v>29.314341498842104</v>
      </c>
      <c r="O133">
        <f t="shared" si="31"/>
        <v>29.314341498842104</v>
      </c>
      <c r="P133">
        <f t="shared" si="35"/>
        <v>11.899999999999974</v>
      </c>
      <c r="R133">
        <f t="shared" si="32"/>
        <v>29.93494852654908</v>
      </c>
      <c r="S133" t="b">
        <f t="shared" si="33"/>
        <v>0</v>
      </c>
    </row>
    <row r="134" spans="1:19" ht="13.5">
      <c r="A134">
        <f t="shared" si="34"/>
        <v>11.999999999999973</v>
      </c>
      <c r="B134">
        <f t="shared" si="19"/>
        <v>1.0000000000000577E-12</v>
      </c>
      <c r="C134">
        <f t="shared" si="20"/>
        <v>0.04073802778141127</v>
      </c>
      <c r="D134">
        <f t="shared" si="21"/>
        <v>2.4547089156249162E-11</v>
      </c>
      <c r="E134">
        <f t="shared" si="22"/>
        <v>0.999999999975453</v>
      </c>
      <c r="F134" t="e">
        <f t="shared" si="23"/>
        <v>#N/A</v>
      </c>
      <c r="G134" s="5" t="e">
        <f t="shared" si="24"/>
        <v>#N/A</v>
      </c>
      <c r="H134" s="5" t="e">
        <f t="shared" si="25"/>
        <v>#N/A</v>
      </c>
      <c r="I134" s="9">
        <f t="shared" si="26"/>
        <v>0.999999999975453</v>
      </c>
      <c r="J134">
        <f t="shared" si="27"/>
        <v>-0.09999999998999422</v>
      </c>
      <c r="K134">
        <f t="shared" si="28"/>
        <v>-0.09999999998999422</v>
      </c>
      <c r="L134">
        <f t="shared" si="29"/>
        <v>1.2222222221702421</v>
      </c>
      <c r="M134">
        <f t="shared" si="30"/>
        <v>30.555555554256053</v>
      </c>
      <c r="O134">
        <f t="shared" si="31"/>
        <v>30.555555554256053</v>
      </c>
      <c r="P134">
        <f t="shared" si="35"/>
        <v>11.999999999999973</v>
      </c>
      <c r="R134">
        <f t="shared" si="32"/>
        <v>31.37838030860728</v>
      </c>
      <c r="S134" t="b">
        <f t="shared" si="33"/>
        <v>0</v>
      </c>
    </row>
    <row r="135" spans="1:19" ht="13.5">
      <c r="A135">
        <f t="shared" si="34"/>
        <v>12.099999999999973</v>
      </c>
      <c r="B135">
        <f t="shared" si="19"/>
        <v>7.943282347243282E-13</v>
      </c>
      <c r="C135">
        <f t="shared" si="20"/>
        <v>0.0407380277812056</v>
      </c>
      <c r="D135">
        <f t="shared" si="21"/>
        <v>1.949844599720141E-11</v>
      </c>
      <c r="E135">
        <f t="shared" si="22"/>
        <v>0.9999999999805015</v>
      </c>
      <c r="F135" t="e">
        <f t="shared" si="23"/>
        <v>#N/A</v>
      </c>
      <c r="G135" s="5" t="e">
        <f t="shared" si="24"/>
        <v>#N/A</v>
      </c>
      <c r="H135" s="5" t="e">
        <f t="shared" si="25"/>
        <v>#N/A</v>
      </c>
      <c r="I135" s="9">
        <f t="shared" si="26"/>
        <v>0.9999999999805015</v>
      </c>
      <c r="J135">
        <f t="shared" si="27"/>
        <v>-0.12589254117146603</v>
      </c>
      <c r="K135">
        <f t="shared" si="28"/>
        <v>-0.12589254117146603</v>
      </c>
      <c r="L135">
        <f t="shared" si="29"/>
        <v>1.2880482025183404</v>
      </c>
      <c r="M135">
        <f t="shared" si="30"/>
        <v>32.20120506295851</v>
      </c>
      <c r="O135">
        <f t="shared" si="31"/>
        <v>32.20120506295851</v>
      </c>
      <c r="P135">
        <f t="shared" si="35"/>
        <v>12.099999999999973</v>
      </c>
      <c r="R135">
        <f t="shared" si="32"/>
        <v>33.30907869392294</v>
      </c>
      <c r="S135" t="b">
        <f t="shared" si="33"/>
        <v>0</v>
      </c>
    </row>
    <row r="136" spans="1:19" ht="13.5">
      <c r="A136">
        <f t="shared" si="34"/>
        <v>12.199999999999973</v>
      </c>
      <c r="B136">
        <f t="shared" si="19"/>
        <v>6.309573444802309E-13</v>
      </c>
      <c r="C136">
        <f t="shared" si="20"/>
        <v>0.040738027781042234</v>
      </c>
      <c r="D136">
        <f t="shared" si="21"/>
        <v>1.5488166188885854E-11</v>
      </c>
      <c r="E136">
        <f t="shared" si="22"/>
        <v>0.9999999999845117</v>
      </c>
      <c r="F136" t="e">
        <f t="shared" si="23"/>
        <v>#N/A</v>
      </c>
      <c r="G136" s="5" t="e">
        <f t="shared" si="24"/>
        <v>#N/A</v>
      </c>
      <c r="H136" s="5" t="e">
        <f t="shared" si="25"/>
        <v>#N/A</v>
      </c>
      <c r="I136" s="9">
        <f t="shared" si="26"/>
        <v>0.9999999999845117</v>
      </c>
      <c r="J136">
        <f t="shared" si="27"/>
        <v>-0.15848931923979231</v>
      </c>
      <c r="K136">
        <f t="shared" si="28"/>
        <v>-0.15848931923979231</v>
      </c>
      <c r="L136">
        <f t="shared" si="29"/>
        <v>1.3766780929954954</v>
      </c>
      <c r="M136">
        <f t="shared" si="30"/>
        <v>34.41695232488738</v>
      </c>
      <c r="O136">
        <f t="shared" si="31"/>
        <v>34.41695232488738</v>
      </c>
      <c r="P136">
        <f t="shared" si="35"/>
        <v>12.199999999999973</v>
      </c>
      <c r="R136">
        <f t="shared" si="32"/>
        <v>35.939980533210736</v>
      </c>
      <c r="S136" t="b">
        <f t="shared" si="33"/>
        <v>0</v>
      </c>
    </row>
    <row r="137" spans="1:19" ht="13.5">
      <c r="A137">
        <f t="shared" si="34"/>
        <v>12.299999999999972</v>
      </c>
      <c r="B137">
        <f t="shared" si="19"/>
        <v>5.011872336273027E-13</v>
      </c>
      <c r="C137">
        <f t="shared" si="20"/>
        <v>0.04073802778091246</v>
      </c>
      <c r="D137">
        <f t="shared" si="21"/>
        <v>1.2302687707973205E-11</v>
      </c>
      <c r="E137">
        <f t="shared" si="22"/>
        <v>0.9999999999876973</v>
      </c>
      <c r="F137" t="e">
        <f t="shared" si="23"/>
        <v>#N/A</v>
      </c>
      <c r="G137" s="5" t="e">
        <f t="shared" si="24"/>
        <v>#N/A</v>
      </c>
      <c r="H137" s="5" t="e">
        <f t="shared" si="25"/>
        <v>#N/A</v>
      </c>
      <c r="I137" s="9">
        <f t="shared" si="26"/>
        <v>0.9999999999876973</v>
      </c>
      <c r="J137">
        <f t="shared" si="27"/>
        <v>-0.19952623149186402</v>
      </c>
      <c r="K137">
        <f t="shared" si="28"/>
        <v>-0.19952623149186402</v>
      </c>
      <c r="L137">
        <f t="shared" si="29"/>
        <v>1.4985203496613635</v>
      </c>
      <c r="M137">
        <f t="shared" si="30"/>
        <v>37.46300874153409</v>
      </c>
      <c r="O137">
        <f t="shared" si="31"/>
        <v>37.46300874153409</v>
      </c>
      <c r="P137">
        <f t="shared" si="35"/>
        <v>12.299999999999972</v>
      </c>
      <c r="R137">
        <f t="shared" si="32"/>
        <v>39.61775014693031</v>
      </c>
      <c r="S137" t="b">
        <f t="shared" si="33"/>
        <v>0</v>
      </c>
    </row>
    <row r="138" spans="1:19" ht="13.5">
      <c r="A138">
        <f t="shared" si="34"/>
        <v>12.399999999999972</v>
      </c>
      <c r="B138">
        <f t="shared" si="19"/>
        <v>3.981071705535218E-13</v>
      </c>
      <c r="C138">
        <f t="shared" si="20"/>
        <v>0.04073802778080938</v>
      </c>
      <c r="D138">
        <f t="shared" si="21"/>
        <v>9.772372209463211E-12</v>
      </c>
      <c r="E138">
        <f t="shared" si="22"/>
        <v>0.9999999999902277</v>
      </c>
      <c r="F138" t="e">
        <f t="shared" si="23"/>
        <v>#N/A</v>
      </c>
      <c r="G138" s="5" t="e">
        <f t="shared" si="24"/>
        <v>#N/A</v>
      </c>
      <c r="H138" s="5" t="e">
        <f t="shared" si="25"/>
        <v>#N/A</v>
      </c>
      <c r="I138" s="9">
        <f t="shared" si="26"/>
        <v>0.9999999999902277</v>
      </c>
      <c r="J138">
        <f t="shared" si="27"/>
        <v>-0.2511886431469614</v>
      </c>
      <c r="K138">
        <f t="shared" si="28"/>
        <v>-0.2511886431469614</v>
      </c>
      <c r="L138">
        <f t="shared" si="29"/>
        <v>1.6708996620930614</v>
      </c>
      <c r="M138">
        <f t="shared" si="30"/>
        <v>41.772491552326535</v>
      </c>
      <c r="O138">
        <f t="shared" si="31"/>
        <v>41.772491552326535</v>
      </c>
      <c r="P138">
        <f t="shared" si="35"/>
        <v>12.399999999999972</v>
      </c>
      <c r="R138">
        <f t="shared" si="32"/>
        <v>44.94812816520782</v>
      </c>
      <c r="S138" t="b">
        <f t="shared" si="33"/>
        <v>0</v>
      </c>
    </row>
    <row r="139" spans="1:19" ht="13.5">
      <c r="A139">
        <f t="shared" si="34"/>
        <v>12.499999999999972</v>
      </c>
      <c r="B139">
        <f t="shared" si="19"/>
        <v>3.162277660168577E-13</v>
      </c>
      <c r="C139">
        <f t="shared" si="20"/>
        <v>0.0407380277807275</v>
      </c>
      <c r="D139">
        <f t="shared" si="21"/>
        <v>7.762471166227147E-12</v>
      </c>
      <c r="E139">
        <f t="shared" si="22"/>
        <v>0.9999999999922375</v>
      </c>
      <c r="F139" t="e">
        <f t="shared" si="23"/>
        <v>#N/A</v>
      </c>
      <c r="G139" s="5" t="e">
        <f t="shared" si="24"/>
        <v>#N/A</v>
      </c>
      <c r="H139" s="5" t="e">
        <f t="shared" si="25"/>
        <v>#N/A</v>
      </c>
      <c r="I139" s="9">
        <f t="shared" si="26"/>
        <v>0.9999999999922375</v>
      </c>
      <c r="J139">
        <f t="shared" si="27"/>
        <v>-0.3162277660136559</v>
      </c>
      <c r="K139">
        <f t="shared" si="28"/>
        <v>-0.3162277660136559</v>
      </c>
      <c r="L139">
        <f t="shared" si="29"/>
        <v>1.9249505911235645</v>
      </c>
      <c r="M139">
        <f t="shared" si="30"/>
        <v>48.12376477808911</v>
      </c>
      <c r="O139">
        <f t="shared" si="31"/>
        <v>48.12376477808911</v>
      </c>
      <c r="P139">
        <f t="shared" si="35"/>
        <v>12.499999999999972</v>
      </c>
      <c r="R139" t="e">
        <f t="shared" si="32"/>
        <v>#N/A</v>
      </c>
      <c r="S139" t="b">
        <f t="shared" si="33"/>
        <v>0</v>
      </c>
    </row>
    <row r="140" spans="1:19" ht="13.5">
      <c r="A140">
        <f t="shared" si="34"/>
        <v>12.599999999999971</v>
      </c>
      <c r="B140">
        <f t="shared" si="19"/>
        <v>2.5118864315097395E-13</v>
      </c>
      <c r="C140">
        <f t="shared" si="20"/>
        <v>0.04073802778066246</v>
      </c>
      <c r="D140">
        <f t="shared" si="21"/>
        <v>6.165950018577194E-12</v>
      </c>
      <c r="E140">
        <f t="shared" si="22"/>
        <v>0.999999999993834</v>
      </c>
      <c r="F140" t="e">
        <f t="shared" si="23"/>
        <v>#N/A</v>
      </c>
      <c r="G140" s="5" t="e">
        <f t="shared" si="24"/>
        <v>#N/A</v>
      </c>
      <c r="H140" s="5" t="e">
        <f t="shared" si="25"/>
        <v>#N/A</v>
      </c>
      <c r="I140" s="9">
        <f t="shared" si="26"/>
        <v>0.999999999993834</v>
      </c>
      <c r="J140">
        <f t="shared" si="27"/>
        <v>-0.3981071705509601</v>
      </c>
      <c r="K140">
        <f t="shared" si="28"/>
        <v>-0.3981071705509601</v>
      </c>
      <c r="L140">
        <f t="shared" si="29"/>
        <v>2.322850683940848</v>
      </c>
      <c r="M140">
        <f t="shared" si="30"/>
        <v>58.071267098521204</v>
      </c>
      <c r="O140" t="e">
        <f t="shared" si="31"/>
        <v>#N/A</v>
      </c>
      <c r="P140">
        <f t="shared" si="35"/>
        <v>12.599999999999971</v>
      </c>
      <c r="R140" t="e">
        <f t="shared" si="32"/>
        <v>#N/A</v>
      </c>
      <c r="S140" t="b">
        <f t="shared" si="33"/>
        <v>0</v>
      </c>
    </row>
    <row r="141" spans="1:19" ht="13.5">
      <c r="A141">
        <f t="shared" si="34"/>
        <v>12.69999999999997</v>
      </c>
      <c r="B141">
        <f t="shared" si="19"/>
        <v>1.9952623149690085E-13</v>
      </c>
      <c r="C141">
        <f t="shared" si="20"/>
        <v>0.0407380277806108</v>
      </c>
      <c r="D141">
        <f t="shared" si="21"/>
        <v>4.89778819366079E-12</v>
      </c>
      <c r="E141">
        <f t="shared" si="22"/>
        <v>0.9999999999951021</v>
      </c>
      <c r="F141" t="e">
        <f t="shared" si="23"/>
        <v>#N/A</v>
      </c>
      <c r="G141" s="5" t="e">
        <f t="shared" si="24"/>
        <v>#N/A</v>
      </c>
      <c r="H141" s="5" t="e">
        <f t="shared" si="25"/>
        <v>#N/A</v>
      </c>
      <c r="I141" s="9">
        <f t="shared" si="26"/>
        <v>0.9999999999951021</v>
      </c>
      <c r="J141">
        <f t="shared" si="27"/>
        <v>-0.5011872336252446</v>
      </c>
      <c r="K141">
        <f t="shared" si="28"/>
        <v>-0.5011872336252446</v>
      </c>
      <c r="L141">
        <f t="shared" si="29"/>
        <v>3.0095204750483733</v>
      </c>
      <c r="M141">
        <f t="shared" si="30"/>
        <v>75.23801187620933</v>
      </c>
      <c r="O141" t="e">
        <f t="shared" si="31"/>
        <v>#N/A</v>
      </c>
      <c r="P141">
        <f t="shared" si="35"/>
        <v>12.69999999999997</v>
      </c>
      <c r="R141" t="e">
        <f t="shared" si="32"/>
        <v>#N/A</v>
      </c>
      <c r="S141" t="b">
        <f t="shared" si="33"/>
        <v>0</v>
      </c>
    </row>
    <row r="142" spans="1:19" ht="13.5">
      <c r="A142">
        <f t="shared" si="34"/>
        <v>12.79999999999997</v>
      </c>
      <c r="B142">
        <f t="shared" si="19"/>
        <v>1.5848931924612172E-13</v>
      </c>
      <c r="C142">
        <f t="shared" si="20"/>
        <v>0.040738027780569765</v>
      </c>
      <c r="D142">
        <f t="shared" si="21"/>
        <v>3.890451449927925E-12</v>
      </c>
      <c r="E142">
        <f t="shared" si="22"/>
        <v>0.9999999999961094</v>
      </c>
      <c r="F142" t="e">
        <f t="shared" si="23"/>
        <v>#N/A</v>
      </c>
      <c r="G142" s="5" t="e">
        <f t="shared" si="24"/>
        <v>#N/A</v>
      </c>
      <c r="H142" s="5" t="e">
        <f t="shared" si="25"/>
        <v>#N/A</v>
      </c>
      <c r="I142" s="9">
        <f t="shared" si="26"/>
        <v>0.9999999999961094</v>
      </c>
      <c r="J142">
        <f t="shared" si="27"/>
        <v>-0.6309573444785671</v>
      </c>
      <c r="K142">
        <f t="shared" si="28"/>
        <v>-0.6309573444785671</v>
      </c>
      <c r="L142">
        <f t="shared" si="29"/>
        <v>4.419427727589489</v>
      </c>
      <c r="M142">
        <f t="shared" si="30"/>
        <v>110.48569318973722</v>
      </c>
      <c r="O142" t="e">
        <f t="shared" si="31"/>
        <v>#N/A</v>
      </c>
      <c r="P142">
        <f aca="true" t="shared" si="36" ref="P142:P154">A142</f>
        <v>12.79999999999997</v>
      </c>
      <c r="R142" t="e">
        <f t="shared" si="32"/>
        <v>#N/A</v>
      </c>
      <c r="S142" t="b">
        <f t="shared" si="33"/>
        <v>0</v>
      </c>
    </row>
    <row r="143" spans="1:19" ht="13.5">
      <c r="A143">
        <f t="shared" si="34"/>
        <v>12.89999999999997</v>
      </c>
      <c r="B143">
        <f aca="true" t="shared" si="37" ref="B143:B154">10^-A143</f>
        <v>1.2589254117942506E-13</v>
      </c>
      <c r="C143">
        <f aca="true" t="shared" si="38" ref="C143:C154">IF(n=4,B143^4+Ka1*B143^3+Ka1*Ka2*B143^2+Ka1*Ka2*Ka3*B143+Ka1*Ka2*Ka3*Ka4,IF(n=3,B143^3+Ka1*B143^2+Ka1*Ka2*B143+Ka1*Ka3*Ka3,IF(n=2,B143^2+Ka1*B143+Ka1*Ka2,B143+Ka1)))</f>
        <v>0.040738027780537166</v>
      </c>
      <c r="D143">
        <f aca="true" t="shared" si="39" ref="D143:D154">B143^n/C143</f>
        <v>3.090295432504245E-12</v>
      </c>
      <c r="E143">
        <f aca="true" t="shared" si="40" ref="E143:E154">(Ka1*$B143^(n-1))/$C143</f>
        <v>0.9999999999969097</v>
      </c>
      <c r="F143" t="e">
        <f aca="true" t="shared" si="41" ref="F143:F154">IF(n&gt;1,(Ka1*Ka2*$B143^(n-2))/$C143,NA())</f>
        <v>#N/A</v>
      </c>
      <c r="G143" s="5" t="e">
        <f aca="true" t="shared" si="42" ref="G143:G154">IF(n&gt;2,(Ka1*Ka2*Ka3*$B143^(n-3))/$C143,NA())</f>
        <v>#N/A</v>
      </c>
      <c r="H143" s="5" t="e">
        <f aca="true" t="shared" si="43" ref="H143:H154">IF(n&gt;3,(Ka1*Ka2*Ka3*Ka4)/$C143,NA())</f>
        <v>#N/A</v>
      </c>
      <c r="I143" s="9">
        <f aca="true" t="shared" si="44" ref="I143:I154">IF(n=4,E143+2*F143+3*G143+4*H143,IF(n=3,E143+2*F143+3*G143,IF(n=2,E143+2*F143,E143)))</f>
        <v>0.9999999999969097</v>
      </c>
      <c r="J143">
        <f aca="true" t="shared" si="45" ref="J143:J154">(B143-Kw/B143)/Ma</f>
        <v>-0.7943282347229699</v>
      </c>
      <c r="K143">
        <f aca="true" t="shared" si="46" ref="K143:K154">(B143-Kw/B143)/Mb</f>
        <v>-0.7943282347229699</v>
      </c>
      <c r="L143">
        <f aca="true" t="shared" si="47" ref="L143:L154">(I143-J143)/(1+K143)</f>
        <v>8.724232187646196</v>
      </c>
      <c r="M143">
        <f aca="true" t="shared" si="48" ref="M143:M154">L143*Ma*Va/Mb</f>
        <v>218.10580469115493</v>
      </c>
      <c r="O143" t="e">
        <f aca="true" t="shared" si="49" ref="O143:O154">IF(M143&lt;0,NA(),IF(M143&lt;=2*n*Va*Ma/Mb,M143,NA()))</f>
        <v>#N/A</v>
      </c>
      <c r="P143">
        <f t="shared" si="36"/>
        <v>12.89999999999997</v>
      </c>
      <c r="R143" t="e">
        <f aca="true" t="shared" si="50" ref="R143:R153">(O143+O144)/2</f>
        <v>#N/A</v>
      </c>
      <c r="S143" t="b">
        <f aca="true" t="shared" si="51" ref="S143:S153">IF(diff,(P143-P144)/(O143-O144))</f>
        <v>0</v>
      </c>
    </row>
    <row r="144" spans="1:19" ht="13.5">
      <c r="A144">
        <f aca="true" t="shared" si="52" ref="A144:A154">A143+inc</f>
        <v>12.99999999999997</v>
      </c>
      <c r="B144">
        <f t="shared" si="37"/>
        <v>1.0000000000000674E-13</v>
      </c>
      <c r="C144">
        <f t="shared" si="38"/>
        <v>0.04073802778051128</v>
      </c>
      <c r="D144">
        <f t="shared" si="39"/>
        <v>2.45470891567917E-12</v>
      </c>
      <c r="E144">
        <f t="shared" si="40"/>
        <v>0.9999999999975452</v>
      </c>
      <c r="F144" t="e">
        <f t="shared" si="41"/>
        <v>#N/A</v>
      </c>
      <c r="G144" s="5" t="e">
        <f t="shared" si="42"/>
        <v>#N/A</v>
      </c>
      <c r="H144" s="5" t="e">
        <f t="shared" si="43"/>
        <v>#N/A</v>
      </c>
      <c r="I144" s="9">
        <f t="shared" si="44"/>
        <v>0.9999999999975452</v>
      </c>
      <c r="J144">
        <f t="shared" si="45"/>
        <v>-0.9999999999989325</v>
      </c>
      <c r="K144">
        <f t="shared" si="46"/>
        <v>-0.9999999999989325</v>
      </c>
      <c r="L144">
        <f t="shared" si="47"/>
        <v>1873572387878.342</v>
      </c>
      <c r="M144">
        <f t="shared" si="48"/>
        <v>46839309696958.555</v>
      </c>
      <c r="O144" t="e">
        <f t="shared" si="49"/>
        <v>#N/A</v>
      </c>
      <c r="P144">
        <f t="shared" si="36"/>
        <v>12.99999999999997</v>
      </c>
      <c r="R144" t="e">
        <f t="shared" si="50"/>
        <v>#N/A</v>
      </c>
      <c r="S144" t="b">
        <f t="shared" si="51"/>
        <v>0</v>
      </c>
    </row>
    <row r="145" spans="1:19" ht="13.5">
      <c r="A145">
        <f t="shared" si="52"/>
        <v>13.09999999999997</v>
      </c>
      <c r="B145">
        <f t="shared" si="37"/>
        <v>7.943282347243357E-14</v>
      </c>
      <c r="C145">
        <f t="shared" si="38"/>
        <v>0.0407380277804907</v>
      </c>
      <c r="D145">
        <f t="shared" si="39"/>
        <v>1.9498445997543766E-12</v>
      </c>
      <c r="E145">
        <f t="shared" si="40"/>
        <v>0.9999999999980502</v>
      </c>
      <c r="F145" t="e">
        <f t="shared" si="41"/>
        <v>#N/A</v>
      </c>
      <c r="G145" s="5" t="e">
        <f t="shared" si="42"/>
        <v>#N/A</v>
      </c>
      <c r="H145" s="5" t="e">
        <f t="shared" si="43"/>
        <v>#N/A</v>
      </c>
      <c r="I145" s="9">
        <f t="shared" si="44"/>
        <v>0.9999999999980502</v>
      </c>
      <c r="J145">
        <f t="shared" si="45"/>
        <v>-1.2589254117932869</v>
      </c>
      <c r="K145">
        <f t="shared" si="46"/>
        <v>-1.2589254117932869</v>
      </c>
      <c r="L145">
        <f t="shared" si="47"/>
        <v>-8.724232187741968</v>
      </c>
      <c r="M145">
        <f t="shared" si="48"/>
        <v>-218.10580469354923</v>
      </c>
      <c r="O145" t="e">
        <f t="shared" si="49"/>
        <v>#N/A</v>
      </c>
      <c r="P145">
        <f t="shared" si="36"/>
        <v>13.09999999999997</v>
      </c>
      <c r="R145" t="e">
        <f t="shared" si="50"/>
        <v>#N/A</v>
      </c>
      <c r="S145" t="b">
        <f t="shared" si="51"/>
        <v>0</v>
      </c>
    </row>
    <row r="146" spans="1:19" ht="13.5">
      <c r="A146">
        <f t="shared" si="52"/>
        <v>13.199999999999969</v>
      </c>
      <c r="B146">
        <f t="shared" si="37"/>
        <v>6.30957344480237E-14</v>
      </c>
      <c r="C146">
        <f t="shared" si="38"/>
        <v>0.04073802778047437</v>
      </c>
      <c r="D146">
        <f t="shared" si="39"/>
        <v>1.5488166189101898E-12</v>
      </c>
      <c r="E146">
        <f t="shared" si="40"/>
        <v>0.9999999999984512</v>
      </c>
      <c r="F146" t="e">
        <f t="shared" si="41"/>
        <v>#N/A</v>
      </c>
      <c r="G146" s="5" t="e">
        <f t="shared" si="42"/>
        <v>#N/A</v>
      </c>
      <c r="H146" s="5" t="e">
        <f t="shared" si="43"/>
        <v>#N/A</v>
      </c>
      <c r="I146" s="9">
        <f t="shared" si="44"/>
        <v>0.9999999999984512</v>
      </c>
      <c r="J146">
        <f t="shared" si="45"/>
        <v>-1.5848931924603729</v>
      </c>
      <c r="K146">
        <f t="shared" si="46"/>
        <v>-1.5848931924603729</v>
      </c>
      <c r="L146">
        <f t="shared" si="47"/>
        <v>-4.419427727625592</v>
      </c>
      <c r="M146">
        <f t="shared" si="48"/>
        <v>-110.48569319063981</v>
      </c>
      <c r="O146" t="e">
        <f t="shared" si="49"/>
        <v>#N/A</v>
      </c>
      <c r="P146">
        <f t="shared" si="36"/>
        <v>13.199999999999969</v>
      </c>
      <c r="R146" t="e">
        <f t="shared" si="50"/>
        <v>#N/A</v>
      </c>
      <c r="S146" t="b">
        <f t="shared" si="51"/>
        <v>0</v>
      </c>
    </row>
    <row r="147" spans="1:19" ht="13.5">
      <c r="A147">
        <f t="shared" si="52"/>
        <v>13.299999999999969</v>
      </c>
      <c r="B147">
        <f t="shared" si="37"/>
        <v>5.011872336273075E-14</v>
      </c>
      <c r="C147">
        <f t="shared" si="38"/>
        <v>0.04073802778046139</v>
      </c>
      <c r="D147">
        <f t="shared" si="39"/>
        <v>1.2302687708109543E-12</v>
      </c>
      <c r="E147">
        <f t="shared" si="40"/>
        <v>0.9999999999987698</v>
      </c>
      <c r="F147" t="e">
        <f t="shared" si="41"/>
        <v>#N/A</v>
      </c>
      <c r="G147" s="5" t="e">
        <f t="shared" si="42"/>
        <v>#N/A</v>
      </c>
      <c r="H147" s="5" t="e">
        <f t="shared" si="43"/>
        <v>#N/A</v>
      </c>
      <c r="I147" s="9">
        <f t="shared" si="44"/>
        <v>0.9999999999987698</v>
      </c>
      <c r="J147">
        <f t="shared" si="45"/>
        <v>-1.9952623149682382</v>
      </c>
      <c r="K147">
        <f t="shared" si="46"/>
        <v>-1.9952623149682382</v>
      </c>
      <c r="L147">
        <f t="shared" si="47"/>
        <v>-3.0095204750745492</v>
      </c>
      <c r="M147">
        <f t="shared" si="48"/>
        <v>-75.23801187686374</v>
      </c>
      <c r="O147" t="e">
        <f t="shared" si="49"/>
        <v>#N/A</v>
      </c>
      <c r="P147">
        <f t="shared" si="36"/>
        <v>13.299999999999969</v>
      </c>
      <c r="R147" t="e">
        <f t="shared" si="50"/>
        <v>#N/A</v>
      </c>
      <c r="S147" t="b">
        <f t="shared" si="51"/>
        <v>0</v>
      </c>
    </row>
    <row r="148" spans="1:19" ht="13.5">
      <c r="A148">
        <f t="shared" si="52"/>
        <v>13.399999999999968</v>
      </c>
      <c r="B148">
        <f t="shared" si="37"/>
        <v>3.981071705535256E-14</v>
      </c>
      <c r="C148">
        <f t="shared" si="38"/>
        <v>0.04073802778045108</v>
      </c>
      <c r="D148">
        <f t="shared" si="39"/>
        <v>9.772372209549252E-13</v>
      </c>
      <c r="E148">
        <f t="shared" si="40"/>
        <v>0.9999999999990228</v>
      </c>
      <c r="F148" t="e">
        <f t="shared" si="41"/>
        <v>#N/A</v>
      </c>
      <c r="G148" s="5" t="e">
        <f t="shared" si="42"/>
        <v>#N/A</v>
      </c>
      <c r="H148" s="5" t="e">
        <f t="shared" si="43"/>
        <v>#N/A</v>
      </c>
      <c r="I148" s="9">
        <f t="shared" si="44"/>
        <v>0.9999999999990228</v>
      </c>
      <c r="J148">
        <f t="shared" si="45"/>
        <v>-2.5118864315090033</v>
      </c>
      <c r="K148">
        <f t="shared" si="46"/>
        <v>-2.5118864315090033</v>
      </c>
      <c r="L148">
        <f t="shared" si="47"/>
        <v>-2.322850683964957</v>
      </c>
      <c r="M148">
        <f t="shared" si="48"/>
        <v>-58.07126709912393</v>
      </c>
      <c r="O148" t="e">
        <f t="shared" si="49"/>
        <v>#N/A</v>
      </c>
      <c r="P148">
        <f t="shared" si="36"/>
        <v>13.399999999999968</v>
      </c>
      <c r="R148" t="e">
        <f t="shared" si="50"/>
        <v>#N/A</v>
      </c>
      <c r="S148" t="b">
        <f t="shared" si="51"/>
        <v>0</v>
      </c>
    </row>
    <row r="149" spans="1:19" ht="13.5">
      <c r="A149">
        <f t="shared" si="52"/>
        <v>13.499999999999968</v>
      </c>
      <c r="B149">
        <f t="shared" si="37"/>
        <v>3.1622776601686074E-14</v>
      </c>
      <c r="C149">
        <f t="shared" si="38"/>
        <v>0.040738027780442894</v>
      </c>
      <c r="D149">
        <f t="shared" si="39"/>
        <v>7.762471166281452E-13</v>
      </c>
      <c r="E149">
        <f t="shared" si="40"/>
        <v>0.9999999999992238</v>
      </c>
      <c r="F149" t="e">
        <f t="shared" si="41"/>
        <v>#N/A</v>
      </c>
      <c r="G149" s="5" t="e">
        <f t="shared" si="42"/>
        <v>#N/A</v>
      </c>
      <c r="H149" s="5" t="e">
        <f t="shared" si="43"/>
        <v>#N/A</v>
      </c>
      <c r="I149" s="9">
        <f t="shared" si="44"/>
        <v>0.9999999999992238</v>
      </c>
      <c r="J149">
        <f t="shared" si="45"/>
        <v>-3.1622776601678346</v>
      </c>
      <c r="K149">
        <f t="shared" si="46"/>
        <v>-3.1622776601678346</v>
      </c>
      <c r="L149">
        <f t="shared" si="47"/>
        <v>-1.9249505911484028</v>
      </c>
      <c r="M149">
        <f t="shared" si="48"/>
        <v>-48.12376477871007</v>
      </c>
      <c r="O149" t="e">
        <f t="shared" si="49"/>
        <v>#N/A</v>
      </c>
      <c r="P149">
        <f t="shared" si="36"/>
        <v>13.499999999999968</v>
      </c>
      <c r="R149" t="e">
        <f t="shared" si="50"/>
        <v>#N/A</v>
      </c>
      <c r="S149" t="b">
        <f t="shared" si="51"/>
        <v>0</v>
      </c>
    </row>
    <row r="150" spans="1:19" ht="13.5">
      <c r="A150">
        <f t="shared" si="52"/>
        <v>13.599999999999968</v>
      </c>
      <c r="B150">
        <f t="shared" si="37"/>
        <v>2.511886431509764E-14</v>
      </c>
      <c r="C150">
        <f t="shared" si="38"/>
        <v>0.04073802778043639</v>
      </c>
      <c r="D150">
        <f t="shared" si="39"/>
        <v>6.165950018611471E-13</v>
      </c>
      <c r="E150">
        <f t="shared" si="40"/>
        <v>0.9999999999993834</v>
      </c>
      <c r="F150" t="e">
        <f t="shared" si="41"/>
        <v>#N/A</v>
      </c>
      <c r="G150" s="5" t="e">
        <f t="shared" si="42"/>
        <v>#N/A</v>
      </c>
      <c r="H150" s="5" t="e">
        <f t="shared" si="43"/>
        <v>#N/A</v>
      </c>
      <c r="I150" s="9">
        <f t="shared" si="44"/>
        <v>0.9999999999993834</v>
      </c>
      <c r="J150">
        <f t="shared" si="45"/>
        <v>-3.9810717055344296</v>
      </c>
      <c r="K150">
        <f t="shared" si="46"/>
        <v>-3.9810717055344296</v>
      </c>
      <c r="L150">
        <f t="shared" si="47"/>
        <v>-1.6708996621202825</v>
      </c>
      <c r="M150">
        <f t="shared" si="48"/>
        <v>-41.77249155300706</v>
      </c>
      <c r="O150" t="e">
        <f t="shared" si="49"/>
        <v>#N/A</v>
      </c>
      <c r="P150">
        <f t="shared" si="36"/>
        <v>13.599999999999968</v>
      </c>
      <c r="R150" t="e">
        <f t="shared" si="50"/>
        <v>#N/A</v>
      </c>
      <c r="S150" t="b">
        <f t="shared" si="51"/>
        <v>0</v>
      </c>
    </row>
    <row r="151" spans="1:19" ht="13.5">
      <c r="A151">
        <f t="shared" si="52"/>
        <v>13.699999999999967</v>
      </c>
      <c r="B151">
        <f t="shared" si="37"/>
        <v>1.9952623149690273E-14</v>
      </c>
      <c r="C151">
        <f t="shared" si="38"/>
        <v>0.04073802778043122</v>
      </c>
      <c r="D151">
        <f t="shared" si="39"/>
        <v>4.897788193682426E-13</v>
      </c>
      <c r="E151">
        <f t="shared" si="40"/>
        <v>0.9999999999995103</v>
      </c>
      <c r="F151" t="e">
        <f t="shared" si="41"/>
        <v>#N/A</v>
      </c>
      <c r="G151" s="5" t="e">
        <f t="shared" si="42"/>
        <v>#N/A</v>
      </c>
      <c r="H151" s="5" t="e">
        <f t="shared" si="43"/>
        <v>#N/A</v>
      </c>
      <c r="I151" s="9">
        <f t="shared" si="44"/>
        <v>0.9999999999995103</v>
      </c>
      <c r="J151">
        <f t="shared" si="45"/>
        <v>-5.011872336272152</v>
      </c>
      <c r="K151">
        <f t="shared" si="46"/>
        <v>-5.011872336272152</v>
      </c>
      <c r="L151">
        <f t="shared" si="47"/>
        <v>-1.4985203496923631</v>
      </c>
      <c r="M151">
        <f t="shared" si="48"/>
        <v>-37.46300874230908</v>
      </c>
      <c r="O151" t="e">
        <f t="shared" si="49"/>
        <v>#N/A</v>
      </c>
      <c r="P151">
        <f t="shared" si="36"/>
        <v>13.699999999999967</v>
      </c>
      <c r="R151" t="e">
        <f t="shared" si="50"/>
        <v>#N/A</v>
      </c>
      <c r="S151" t="b">
        <f t="shared" si="51"/>
        <v>0</v>
      </c>
    </row>
    <row r="152" spans="1:19" ht="13.5">
      <c r="A152">
        <f t="shared" si="52"/>
        <v>13.799999999999967</v>
      </c>
      <c r="B152">
        <f t="shared" si="37"/>
        <v>1.5848931924612268E-14</v>
      </c>
      <c r="C152">
        <f t="shared" si="38"/>
        <v>0.04073802778042712</v>
      </c>
      <c r="D152">
        <f t="shared" si="39"/>
        <v>3.8904514499415706E-13</v>
      </c>
      <c r="E152">
        <f t="shared" si="40"/>
        <v>0.999999999999611</v>
      </c>
      <c r="F152" t="e">
        <f t="shared" si="41"/>
        <v>#N/A</v>
      </c>
      <c r="G152" s="5" t="e">
        <f t="shared" si="42"/>
        <v>#N/A</v>
      </c>
      <c r="H152" s="5" t="e">
        <f t="shared" si="43"/>
        <v>#N/A</v>
      </c>
      <c r="I152" s="9">
        <f t="shared" si="44"/>
        <v>0.999999999999611</v>
      </c>
      <c r="J152">
        <f t="shared" si="45"/>
        <v>-6.309573444801322</v>
      </c>
      <c r="K152">
        <f t="shared" si="46"/>
        <v>-6.309573444801322</v>
      </c>
      <c r="L152">
        <f t="shared" si="47"/>
        <v>-1.3766780930317177</v>
      </c>
      <c r="M152">
        <f t="shared" si="48"/>
        <v>-34.41695232579294</v>
      </c>
      <c r="O152" t="e">
        <f t="shared" si="49"/>
        <v>#N/A</v>
      </c>
      <c r="P152">
        <f t="shared" si="36"/>
        <v>13.799999999999967</v>
      </c>
      <c r="R152" t="e">
        <f t="shared" si="50"/>
        <v>#N/A</v>
      </c>
      <c r="S152" t="b">
        <f t="shared" si="51"/>
        <v>0</v>
      </c>
    </row>
    <row r="153" spans="1:19" ht="13.5">
      <c r="A153">
        <f t="shared" si="52"/>
        <v>13.899999999999967</v>
      </c>
      <c r="B153">
        <f t="shared" si="37"/>
        <v>1.2589254117942627E-14</v>
      </c>
      <c r="C153">
        <f t="shared" si="38"/>
        <v>0.04073802778042386</v>
      </c>
      <c r="D153">
        <f t="shared" si="39"/>
        <v>3.09029543251287E-13</v>
      </c>
      <c r="E153">
        <f t="shared" si="40"/>
        <v>0.999999999999691</v>
      </c>
      <c r="F153" t="e">
        <f t="shared" si="41"/>
        <v>#N/A</v>
      </c>
      <c r="G153" s="5" t="e">
        <f t="shared" si="42"/>
        <v>#N/A</v>
      </c>
      <c r="H153" s="5" t="e">
        <f t="shared" si="43"/>
        <v>#N/A</v>
      </c>
      <c r="I153" s="9">
        <f t="shared" si="44"/>
        <v>0.999999999999691</v>
      </c>
      <c r="J153">
        <f t="shared" si="45"/>
        <v>-7.943282347242087</v>
      </c>
      <c r="K153">
        <f t="shared" si="46"/>
        <v>-7.943282347242087</v>
      </c>
      <c r="L153">
        <f t="shared" si="47"/>
        <v>-1.2880482025614448</v>
      </c>
      <c r="M153">
        <f t="shared" si="48"/>
        <v>-32.20120506403612</v>
      </c>
      <c r="O153" t="e">
        <f t="shared" si="49"/>
        <v>#N/A</v>
      </c>
      <c r="P153">
        <f t="shared" si="36"/>
        <v>13.899999999999967</v>
      </c>
      <c r="R153" t="e">
        <f t="shared" si="50"/>
        <v>#N/A</v>
      </c>
      <c r="S153" t="b">
        <f t="shared" si="51"/>
        <v>0</v>
      </c>
    </row>
    <row r="154" spans="1:18" ht="13.5">
      <c r="A154">
        <f t="shared" si="52"/>
        <v>13.999999999999966</v>
      </c>
      <c r="B154">
        <f t="shared" si="37"/>
        <v>1.0000000000000768E-14</v>
      </c>
      <c r="C154">
        <f t="shared" si="38"/>
        <v>0.04073802778042127</v>
      </c>
      <c r="D154">
        <f t="shared" si="39"/>
        <v>2.4547089156846166E-13</v>
      </c>
      <c r="E154">
        <f t="shared" si="40"/>
        <v>0.9999999999997545</v>
      </c>
      <c r="F154" t="e">
        <f t="shared" si="41"/>
        <v>#N/A</v>
      </c>
      <c r="G154" s="5" t="e">
        <f t="shared" si="42"/>
        <v>#N/A</v>
      </c>
      <c r="H154" s="5" t="e">
        <f t="shared" si="43"/>
        <v>#N/A</v>
      </c>
      <c r="I154" s="9">
        <f t="shared" si="44"/>
        <v>0.9999999999997545</v>
      </c>
      <c r="J154">
        <f t="shared" si="45"/>
        <v>-9.999999999999131</v>
      </c>
      <c r="K154">
        <f t="shared" si="46"/>
        <v>-9.999999999999131</v>
      </c>
      <c r="L154">
        <f t="shared" si="47"/>
        <v>-1.2222222222222163</v>
      </c>
      <c r="M154">
        <f t="shared" si="48"/>
        <v>-30.555555555555404</v>
      </c>
      <c r="O154" t="e">
        <f t="shared" si="49"/>
        <v>#N/A</v>
      </c>
      <c r="P154">
        <f t="shared" si="36"/>
        <v>13.999999999999966</v>
      </c>
      <c r="R154" t="e">
        <f>(O154+#REF!)/2</f>
        <v>#N/A</v>
      </c>
    </row>
  </sheetData>
  <mergeCells count="2">
    <mergeCell ref="O12:P12"/>
    <mergeCell ref="R12:S1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S154"/>
  <sheetViews>
    <sheetView workbookViewId="0" topLeftCell="G12">
      <pane ySplit="876" topLeftCell="BM152" activePane="bottomLeft" state="split"/>
      <selection pane="topLeft" activeCell="C12" sqref="C12"/>
      <selection pane="bottomLeft" activeCell="P161" sqref="P161"/>
    </sheetView>
  </sheetViews>
  <sheetFormatPr defaultColWidth="9.00390625" defaultRowHeight="14.25"/>
  <cols>
    <col min="2" max="4" width="9.125" style="0" customWidth="1"/>
    <col min="5" max="5" width="12.25390625" style="0" bestFit="1" customWidth="1"/>
    <col min="6" max="6" width="8.75390625" style="0" customWidth="1"/>
    <col min="7" max="7" width="9.25390625" style="0" customWidth="1"/>
    <col min="8" max="8" width="8.25390625" style="0" customWidth="1"/>
    <col min="9" max="9" width="7.75390625" style="0" customWidth="1"/>
  </cols>
  <sheetData>
    <row r="1" ht="13.5">
      <c r="A1" t="s">
        <v>10</v>
      </c>
    </row>
    <row r="2" spans="1:4" ht="13.5">
      <c r="A2" t="s">
        <v>11</v>
      </c>
      <c r="B2" s="5">
        <v>1E-14</v>
      </c>
      <c r="C2" s="5"/>
      <c r="D2" s="5"/>
    </row>
    <row r="3" spans="1:2" ht="13.5">
      <c r="A3" t="s">
        <v>6</v>
      </c>
      <c r="B3">
        <f>10^-Polyprotic!B5</f>
        <v>0.0001148153621496881</v>
      </c>
    </row>
    <row r="4" spans="1:2" ht="13.5">
      <c r="A4" t="s">
        <v>7</v>
      </c>
      <c r="B4">
        <f>IF(n&gt;1,10^-Polyprotic!B6,0)</f>
        <v>1.071519305237603E-09</v>
      </c>
    </row>
    <row r="5" spans="1:2" ht="13.5">
      <c r="A5" t="s">
        <v>8</v>
      </c>
      <c r="B5">
        <f>IF(n&gt;2,10^-Polyprotic!B7,0)</f>
        <v>4.786300923226363E-14</v>
      </c>
    </row>
    <row r="6" spans="1:2" ht="13.5">
      <c r="A6" t="s">
        <v>9</v>
      </c>
      <c r="B6">
        <f>IF(n&gt;3,10^-Polyprotic!B8,0)</f>
        <v>0</v>
      </c>
    </row>
    <row r="7" spans="1:2" ht="13.5">
      <c r="A7" t="s">
        <v>4</v>
      </c>
      <c r="B7">
        <f>Polyprotic!B9</f>
        <v>0.092</v>
      </c>
    </row>
    <row r="8" spans="1:2" ht="13.5">
      <c r="A8" t="s">
        <v>5</v>
      </c>
      <c r="B8">
        <f>Polyprotic!B10</f>
        <v>0.1</v>
      </c>
    </row>
    <row r="9" spans="1:2" ht="13.5">
      <c r="A9" t="s">
        <v>3</v>
      </c>
      <c r="B9">
        <f>Polyprotic!B11</f>
        <v>25</v>
      </c>
    </row>
    <row r="10" spans="1:2" ht="13.5">
      <c r="A10" t="s">
        <v>18</v>
      </c>
      <c r="B10">
        <f>Polyprotic!B4</f>
        <v>3</v>
      </c>
    </row>
    <row r="11" spans="1:2" ht="13.5">
      <c r="A11" t="s">
        <v>19</v>
      </c>
      <c r="B11">
        <v>0.1</v>
      </c>
    </row>
    <row r="12" spans="1:19" ht="13.5">
      <c r="A12" t="s">
        <v>37</v>
      </c>
      <c r="B12" t="b">
        <f>Polyprotic!C13</f>
        <v>0</v>
      </c>
      <c r="O12" s="15" t="s">
        <v>31</v>
      </c>
      <c r="P12" s="15"/>
      <c r="R12" s="15" t="s">
        <v>34</v>
      </c>
      <c r="S12" s="15"/>
    </row>
    <row r="13" spans="1:19" ht="13.5">
      <c r="A13" s="7" t="s">
        <v>20</v>
      </c>
      <c r="B13" s="7" t="s">
        <v>21</v>
      </c>
      <c r="C13" s="7" t="s">
        <v>32</v>
      </c>
      <c r="D13" s="7" t="s">
        <v>40</v>
      </c>
      <c r="E13" t="s">
        <v>22</v>
      </c>
      <c r="F13" t="s">
        <v>23</v>
      </c>
      <c r="G13" t="s">
        <v>24</v>
      </c>
      <c r="H13" t="s">
        <v>25</v>
      </c>
      <c r="I13" t="s">
        <v>26</v>
      </c>
      <c r="J13" t="s">
        <v>27</v>
      </c>
      <c r="K13" t="s">
        <v>28</v>
      </c>
      <c r="L13" t="s">
        <v>29</v>
      </c>
      <c r="M13" t="s">
        <v>30</v>
      </c>
      <c r="O13" t="s">
        <v>33</v>
      </c>
      <c r="P13" t="s">
        <v>20</v>
      </c>
      <c r="R13" t="s">
        <v>35</v>
      </c>
      <c r="S13" t="s">
        <v>36</v>
      </c>
    </row>
    <row r="14" spans="1:19" ht="13.5">
      <c r="A14">
        <v>0</v>
      </c>
      <c r="B14">
        <f>10^-A14</f>
        <v>1</v>
      </c>
      <c r="C14">
        <f>IF(n=4,B14^4+Ka1*B14^3+Ka1*Ka2*B14^2+Ka1*Ka2*Ka3*B14+Ka1*Ka2*Ka3*Ka4,IF(n=3,B14^3+Ka1*B14^2+Ka1*Ka2*B14+Ka1*Ka3*Ka3,IF(n=2,B14^2+Ka1*B14+Ka1*Ka2,B14+Ka1)))</f>
        <v>1.0001148153622728</v>
      </c>
      <c r="D14">
        <f>B14^n/C14</f>
        <v>0.9998851978187813</v>
      </c>
      <c r="E14">
        <f>(Ka1*$B14^(n-1))/$C14</f>
        <v>0.0001148021810956759</v>
      </c>
      <c r="F14">
        <f>IF(n&gt;1,(Ka1*Ka2*$B14^(n-2))/$C14,NA())</f>
        <v>1.2301275332740012E-13</v>
      </c>
      <c r="G14" s="5">
        <f>IF(n&gt;2,(Ka1*Ka2*Ka3*$B14^(n-3))/$C14,NA())</f>
        <v>5.887760548195521E-27</v>
      </c>
      <c r="H14" s="5" t="e">
        <f>IF(n&gt;3,(Ka1*Ka2*Ka3*Ka4)/$C14,NA())</f>
        <v>#N/A</v>
      </c>
      <c r="I14" s="9">
        <f>IF(n=4,E14+2*F14+3*G14+4*H14,IF(n=3,E14+2*F14+3*G14,IF(n=2,E14+2*F14,E14)))</f>
        <v>0.00011480218134170141</v>
      </c>
      <c r="J14">
        <f>(B14-Kw/B14)/Ma</f>
        <v>10.869565217391196</v>
      </c>
      <c r="K14">
        <f>(B14-Kw/B14)/Mb</f>
        <v>9.999999999999899</v>
      </c>
      <c r="L14">
        <f>(I14-J14)/(1+K14)</f>
        <v>-0.9881318559281776</v>
      </c>
      <c r="M14">
        <f>L14*Ma*Va/Mb</f>
        <v>-22.727032686348085</v>
      </c>
      <c r="O14" t="e">
        <f>IF(M14&lt;0,NA(),IF(M14&lt;=2*n*Va*Ma/Mb,M14,NA()))</f>
        <v>#N/A</v>
      </c>
      <c r="P14">
        <f aca="true" t="shared" si="0" ref="P14:P45">A14</f>
        <v>0</v>
      </c>
      <c r="R14" t="e">
        <f>(O14+O15)/2</f>
        <v>#N/A</v>
      </c>
      <c r="S14" t="b">
        <f>IF(diff,(P14-P15)/(O14-O15))</f>
        <v>0</v>
      </c>
    </row>
    <row r="15" spans="1:19" ht="13.5">
      <c r="A15">
        <f>A14+inc</f>
        <v>0.1</v>
      </c>
      <c r="B15">
        <f aca="true" t="shared" si="1" ref="B15:B78">10^-A15</f>
        <v>0.7943282347242815</v>
      </c>
      <c r="C15">
        <f aca="true" t="shared" si="2" ref="C15:C78">IF(n=4,B15^4+Ka1*B15^3+Ka1*Ka2*B15^2+Ka1*Ka2*Ka3*B15+Ka1*Ka2*Ka3*Ka4,IF(n=3,B15^3+Ka1*B15^2+Ka1*Ka2*B15+Ka1*Ka3*Ka3,IF(n=2,B15^2+Ka1*B15+Ka1*Ka2,B15+Ka1)))</f>
        <v>0.5012596772233775</v>
      </c>
      <c r="D15">
        <f aca="true" t="shared" si="3" ref="D15:D78">B15^n/C15</f>
        <v>0.9998554769126722</v>
      </c>
      <c r="E15">
        <f aca="true" t="shared" si="4" ref="E15:E78">(Ka1*$B15^(n-1))/$C15</f>
        <v>0.0001445230871327711</v>
      </c>
      <c r="F15">
        <f aca="true" t="shared" si="5" ref="F15:F78">IF(n&gt;1,(Ka1*Ka2*$B15^(n-2))/$C15,NA())</f>
        <v>1.9495628021966701E-13</v>
      </c>
      <c r="G15" s="5">
        <f aca="true" t="shared" si="6" ref="G15:G78">IF(n&gt;2,(Ka1*Ka2*Ka3*$B15^(n-3))/$C15,NA())</f>
        <v>1.1747277551175855E-26</v>
      </c>
      <c r="H15" s="5" t="e">
        <f aca="true" t="shared" si="7" ref="H15:H78">IF(n&gt;3,(Ka1*Ka2*Ka3*Ka4)/$C15,NA())</f>
        <v>#N/A</v>
      </c>
      <c r="I15" s="9">
        <f aca="true" t="shared" si="8" ref="I15:I78">IF(n=4,E15+2*F15+3*G15+4*H15,IF(n=3,E15+2*F15+3*G15,IF(n=2,E15+2*F15,E15)))</f>
        <v>0.00014452308752268365</v>
      </c>
      <c r="J15">
        <f aca="true" t="shared" si="9" ref="J15:J78">(B15-Kw/B15)/Ma</f>
        <v>8.634002551350749</v>
      </c>
      <c r="K15">
        <f aca="true" t="shared" si="10" ref="K15:K78">(B15-Kw/B15)/Mb</f>
        <v>7.943282347242689</v>
      </c>
      <c r="L15">
        <f aca="true" t="shared" si="11" ref="L15:L78">(I15-J15)/(1+K15)</f>
        <v>-0.9654014815852412</v>
      </c>
      <c r="M15">
        <f aca="true" t="shared" si="12" ref="M15:M78">L15*Ma*Va/Mb</f>
        <v>-22.204234076460544</v>
      </c>
      <c r="O15" t="e">
        <f aca="true" t="shared" si="13" ref="O15:O78">IF(M15&lt;0,NA(),IF(M15&lt;=2*n*Va*Ma/Mb,M15,NA()))</f>
        <v>#N/A</v>
      </c>
      <c r="P15">
        <f t="shared" si="0"/>
        <v>0.1</v>
      </c>
      <c r="R15" t="e">
        <f aca="true" t="shared" si="14" ref="R15:R78">(O15+O16)/2</f>
        <v>#N/A</v>
      </c>
      <c r="S15" t="b">
        <f aca="true" t="shared" si="15" ref="S15:S78">IF(diff,(P15-P16)/(O15-O16))</f>
        <v>0</v>
      </c>
    </row>
    <row r="16" spans="1:19" ht="13.5">
      <c r="A16">
        <f aca="true" t="shared" si="16" ref="A16:A79">A15+inc</f>
        <v>0.2</v>
      </c>
      <c r="B16">
        <f t="shared" si="1"/>
        <v>0.6309573444801932</v>
      </c>
      <c r="C16">
        <f t="shared" si="2"/>
        <v>0.2512343519699971</v>
      </c>
      <c r="D16">
        <f t="shared" si="3"/>
        <v>0.9998180630209178</v>
      </c>
      <c r="E16">
        <f t="shared" si="4"/>
        <v>0.0001819369787732932</v>
      </c>
      <c r="F16">
        <f t="shared" si="5"/>
        <v>3.0897331934981135E-13</v>
      </c>
      <c r="G16" s="5">
        <f t="shared" si="6"/>
        <v>2.3438023134109644E-26</v>
      </c>
      <c r="H16" s="5" t="e">
        <f t="shared" si="7"/>
        <v>#N/A</v>
      </c>
      <c r="I16" s="9">
        <f t="shared" si="8"/>
        <v>0.00018193697939123985</v>
      </c>
      <c r="J16">
        <f t="shared" si="9"/>
        <v>6.858232005219319</v>
      </c>
      <c r="K16">
        <f t="shared" si="10"/>
        <v>6.3095734448017735</v>
      </c>
      <c r="L16">
        <f t="shared" si="11"/>
        <v>-0.938228491720957</v>
      </c>
      <c r="M16">
        <f t="shared" si="12"/>
        <v>-21.57925530958201</v>
      </c>
      <c r="O16" t="e">
        <f t="shared" si="13"/>
        <v>#N/A</v>
      </c>
      <c r="P16">
        <f t="shared" si="0"/>
        <v>0.2</v>
      </c>
      <c r="R16" t="e">
        <f t="shared" si="14"/>
        <v>#N/A</v>
      </c>
      <c r="S16" t="b">
        <f t="shared" si="15"/>
        <v>0</v>
      </c>
    </row>
    <row r="17" spans="1:19" ht="13.5">
      <c r="A17">
        <f t="shared" si="16"/>
        <v>0.30000000000000004</v>
      </c>
      <c r="B17">
        <f t="shared" si="1"/>
        <v>0.5011872336272722</v>
      </c>
      <c r="C17">
        <f t="shared" si="2"/>
        <v>0.1259213814945096</v>
      </c>
      <c r="D17">
        <f t="shared" si="3"/>
        <v>0.9997709657029598</v>
      </c>
      <c r="E17">
        <f t="shared" si="4"/>
        <v>0.0002290342965505306</v>
      </c>
      <c r="F17">
        <f t="shared" si="5"/>
        <v>4.896666432208449E-13</v>
      </c>
      <c r="G17" s="5">
        <f t="shared" si="6"/>
        <v>4.676280138979085E-26</v>
      </c>
      <c r="H17" s="5" t="e">
        <f t="shared" si="7"/>
        <v>#N/A</v>
      </c>
      <c r="I17" s="9">
        <f t="shared" si="8"/>
        <v>0.0002290342975298639</v>
      </c>
      <c r="J17">
        <f t="shared" si="9"/>
        <v>5.4476873220353506</v>
      </c>
      <c r="K17">
        <f t="shared" si="10"/>
        <v>5.011872336272522</v>
      </c>
      <c r="L17">
        <f t="shared" si="11"/>
        <v>-0.9061167608085554</v>
      </c>
      <c r="M17">
        <f t="shared" si="12"/>
        <v>-20.84068549859677</v>
      </c>
      <c r="O17" t="e">
        <f t="shared" si="13"/>
        <v>#N/A</v>
      </c>
      <c r="P17">
        <f t="shared" si="0"/>
        <v>0.30000000000000004</v>
      </c>
      <c r="R17" t="e">
        <f t="shared" si="14"/>
        <v>#N/A</v>
      </c>
      <c r="S17" t="b">
        <f t="shared" si="15"/>
        <v>0</v>
      </c>
    </row>
    <row r="18" spans="1:19" ht="13.5">
      <c r="A18">
        <f t="shared" si="16"/>
        <v>0.4</v>
      </c>
      <c r="B18">
        <f t="shared" si="1"/>
        <v>0.3981071705534972</v>
      </c>
      <c r="C18">
        <f t="shared" si="2"/>
        <v>0.06311393145665438</v>
      </c>
      <c r="D18">
        <f t="shared" si="3"/>
        <v>0.9997116800013073</v>
      </c>
      <c r="E18">
        <f t="shared" si="4"/>
        <v>0.0002883199979167391</v>
      </c>
      <c r="F18">
        <f t="shared" si="5"/>
        <v>7.760233090610367E-13</v>
      </c>
      <c r="G18" s="5">
        <f t="shared" si="6"/>
        <v>9.329852249181972E-26</v>
      </c>
      <c r="H18" s="5" t="e">
        <f t="shared" si="7"/>
        <v>#N/A</v>
      </c>
      <c r="I18" s="9">
        <f t="shared" si="8"/>
        <v>0.0002883199994687857</v>
      </c>
      <c r="J18">
        <f t="shared" si="9"/>
        <v>4.327251853842087</v>
      </c>
      <c r="K18">
        <f t="shared" si="10"/>
        <v>3.9810717055347205</v>
      </c>
      <c r="L18">
        <f t="shared" si="11"/>
        <v>-0.8686812376209542</v>
      </c>
      <c r="M18">
        <f t="shared" si="12"/>
        <v>-19.979668465281943</v>
      </c>
      <c r="O18" t="e">
        <f t="shared" si="13"/>
        <v>#N/A</v>
      </c>
      <c r="P18">
        <f t="shared" si="0"/>
        <v>0.4</v>
      </c>
      <c r="R18" t="e">
        <f t="shared" si="14"/>
        <v>#N/A</v>
      </c>
      <c r="S18" t="b">
        <f t="shared" si="15"/>
        <v>0</v>
      </c>
    </row>
    <row r="19" spans="1:19" ht="13.5">
      <c r="A19">
        <f t="shared" si="16"/>
        <v>0.5</v>
      </c>
      <c r="B19">
        <f t="shared" si="1"/>
        <v>0.31622776601683794</v>
      </c>
      <c r="C19">
        <f t="shared" si="2"/>
        <v>0.031634258137937674</v>
      </c>
      <c r="D19">
        <f t="shared" si="3"/>
        <v>0.9996370537218287</v>
      </c>
      <c r="E19">
        <f t="shared" si="4"/>
        <v>0.00036294627694143626</v>
      </c>
      <c r="F19">
        <f t="shared" si="5"/>
        <v>1.229822249340859E-12</v>
      </c>
      <c r="G19" s="5">
        <f t="shared" si="6"/>
        <v>1.861411299066968E-25</v>
      </c>
      <c r="H19" s="5" t="e">
        <f t="shared" si="7"/>
        <v>#N/A</v>
      </c>
      <c r="I19" s="9">
        <f t="shared" si="8"/>
        <v>0.0003629462794010808</v>
      </c>
      <c r="J19">
        <f t="shared" si="9"/>
        <v>3.437258326269634</v>
      </c>
      <c r="K19">
        <f t="shared" si="10"/>
        <v>3.162277660168063</v>
      </c>
      <c r="L19">
        <f t="shared" si="11"/>
        <v>-0.825724677832151</v>
      </c>
      <c r="M19">
        <f t="shared" si="12"/>
        <v>-18.99166759013947</v>
      </c>
      <c r="O19" t="e">
        <f t="shared" si="13"/>
        <v>#N/A</v>
      </c>
      <c r="P19">
        <f t="shared" si="0"/>
        <v>0.5</v>
      </c>
      <c r="R19" t="e">
        <f t="shared" si="14"/>
        <v>#N/A</v>
      </c>
      <c r="S19" t="b">
        <f t="shared" si="15"/>
        <v>0</v>
      </c>
    </row>
    <row r="20" spans="1:19" ht="13.5">
      <c r="A20">
        <f t="shared" si="16"/>
        <v>0.6</v>
      </c>
      <c r="B20">
        <f t="shared" si="1"/>
        <v>0.251188643150958</v>
      </c>
      <c r="C20">
        <f t="shared" si="2"/>
        <v>0.01585617628424279</v>
      </c>
      <c r="D20">
        <f t="shared" si="3"/>
        <v>0.9995431206425947</v>
      </c>
      <c r="E20">
        <f t="shared" si="4"/>
        <v>0.0004568793554565255</v>
      </c>
      <c r="F20">
        <f t="shared" si="5"/>
        <v>1.9489537560102582E-12</v>
      </c>
      <c r="G20" s="5">
        <f t="shared" si="6"/>
        <v>3.713654823204458E-25</v>
      </c>
      <c r="H20" s="5" t="e">
        <f t="shared" si="7"/>
        <v>#N/A</v>
      </c>
      <c r="I20" s="9">
        <f t="shared" si="8"/>
        <v>0.00045687935935443297</v>
      </c>
      <c r="J20">
        <f t="shared" si="9"/>
        <v>2.730311338596937</v>
      </c>
      <c r="K20">
        <f t="shared" si="10"/>
        <v>2.511886431509182</v>
      </c>
      <c r="L20">
        <f t="shared" si="11"/>
        <v>-0.7773185473040675</v>
      </c>
      <c r="M20">
        <f t="shared" si="12"/>
        <v>-17.878326587993552</v>
      </c>
      <c r="O20" t="e">
        <f t="shared" si="13"/>
        <v>#N/A</v>
      </c>
      <c r="P20">
        <f t="shared" si="0"/>
        <v>0.6</v>
      </c>
      <c r="R20" t="e">
        <f t="shared" si="14"/>
        <v>#N/A</v>
      </c>
      <c r="S20" t="b">
        <f t="shared" si="15"/>
        <v>0</v>
      </c>
    </row>
    <row r="21" spans="1:19" ht="13.5">
      <c r="A21">
        <f t="shared" si="16"/>
        <v>0.7</v>
      </c>
      <c r="B21">
        <f t="shared" si="1"/>
        <v>0.19952623149688795</v>
      </c>
      <c r="C21">
        <f t="shared" si="2"/>
        <v>0.007947853229163509</v>
      </c>
      <c r="D21">
        <f t="shared" si="3"/>
        <v>0.9994248910002612</v>
      </c>
      <c r="E21">
        <f t="shared" si="4"/>
        <v>0.0005751089966503844</v>
      </c>
      <c r="F21">
        <f t="shared" si="5"/>
        <v>3.088518175798486E-12</v>
      </c>
      <c r="G21" s="5">
        <f t="shared" si="6"/>
        <v>7.408839071095403E-25</v>
      </c>
      <c r="H21" s="5" t="e">
        <f t="shared" si="7"/>
        <v>#N/A</v>
      </c>
      <c r="I21" s="9">
        <f t="shared" si="8"/>
        <v>0.0005751090028274207</v>
      </c>
      <c r="J21">
        <f t="shared" si="9"/>
        <v>2.168763385835194</v>
      </c>
      <c r="K21">
        <f t="shared" si="10"/>
        <v>1.9952623149683781</v>
      </c>
      <c r="L21">
        <f t="shared" si="11"/>
        <v>-0.7238725857155042</v>
      </c>
      <c r="M21">
        <f t="shared" si="12"/>
        <v>-16.649069471456592</v>
      </c>
      <c r="O21" t="e">
        <f t="shared" si="13"/>
        <v>#N/A</v>
      </c>
      <c r="P21">
        <f t="shared" si="0"/>
        <v>0.7</v>
      </c>
      <c r="R21" t="e">
        <f t="shared" si="14"/>
        <v>#N/A</v>
      </c>
      <c r="S21" t="b">
        <f t="shared" si="15"/>
        <v>0</v>
      </c>
    </row>
    <row r="22" spans="1:19" ht="13.5">
      <c r="A22">
        <f t="shared" si="16"/>
        <v>0.7999999999999999</v>
      </c>
      <c r="B22">
        <f t="shared" si="1"/>
        <v>0.15848931924611132</v>
      </c>
      <c r="C22">
        <f t="shared" si="2"/>
        <v>0.003983955737057595</v>
      </c>
      <c r="D22">
        <f t="shared" si="3"/>
        <v>0.9992760884625805</v>
      </c>
      <c r="E22">
        <f t="shared" si="4"/>
        <v>0.0007239115325253692</v>
      </c>
      <c r="F22">
        <f t="shared" si="5"/>
        <v>4.8942426283031966E-12</v>
      </c>
      <c r="G22" s="5">
        <f t="shared" si="6"/>
        <v>1.4780376445409062E-24</v>
      </c>
      <c r="H22" s="5" t="e">
        <f t="shared" si="7"/>
        <v>#N/A</v>
      </c>
      <c r="I22" s="9">
        <f t="shared" si="8"/>
        <v>0.0007239115423138545</v>
      </c>
      <c r="J22">
        <f t="shared" si="9"/>
        <v>1.722709991804872</v>
      </c>
      <c r="K22">
        <f t="shared" si="10"/>
        <v>1.584893192460482</v>
      </c>
      <c r="L22">
        <f t="shared" si="11"/>
        <v>-0.666173010662561</v>
      </c>
      <c r="M22">
        <f t="shared" si="12"/>
        <v>-15.3219792452389</v>
      </c>
      <c r="O22" t="e">
        <f t="shared" si="13"/>
        <v>#N/A</v>
      </c>
      <c r="P22">
        <f t="shared" si="0"/>
        <v>0.7999999999999999</v>
      </c>
      <c r="R22" t="e">
        <f t="shared" si="14"/>
        <v>#N/A</v>
      </c>
      <c r="S22" t="b">
        <f t="shared" si="15"/>
        <v>0</v>
      </c>
    </row>
    <row r="23" spans="1:19" ht="13.5">
      <c r="A23">
        <f t="shared" si="16"/>
        <v>0.8999999999999999</v>
      </c>
      <c r="B23">
        <f t="shared" si="1"/>
        <v>0.12589254117941673</v>
      </c>
      <c r="C23">
        <f t="shared" si="2"/>
        <v>0.0019970820158429783</v>
      </c>
      <c r="D23">
        <f t="shared" si="3"/>
        <v>0.9990888201587805</v>
      </c>
      <c r="E23">
        <f t="shared" si="4"/>
        <v>0.0009111798334641135</v>
      </c>
      <c r="F23">
        <f t="shared" si="5"/>
        <v>7.755398159042112E-12</v>
      </c>
      <c r="G23" s="5">
        <f t="shared" si="6"/>
        <v>2.9485201443117993E-24</v>
      </c>
      <c r="H23" s="5" t="e">
        <f t="shared" si="7"/>
        <v>#N/A</v>
      </c>
      <c r="I23" s="9">
        <f t="shared" si="8"/>
        <v>0.0009111798489749098</v>
      </c>
      <c r="J23">
        <f t="shared" si="9"/>
        <v>1.3683971867319271</v>
      </c>
      <c r="K23">
        <f t="shared" si="10"/>
        <v>1.2589254117933728</v>
      </c>
      <c r="L23">
        <f t="shared" si="11"/>
        <v>-0.6053701462401531</v>
      </c>
      <c r="M23">
        <f t="shared" si="12"/>
        <v>-13.92351336352352</v>
      </c>
      <c r="O23" t="e">
        <f t="shared" si="13"/>
        <v>#N/A</v>
      </c>
      <c r="P23">
        <f t="shared" si="0"/>
        <v>0.8999999999999999</v>
      </c>
      <c r="R23" t="e">
        <f t="shared" si="14"/>
        <v>#N/A</v>
      </c>
      <c r="S23" t="b">
        <f t="shared" si="15"/>
        <v>0</v>
      </c>
    </row>
    <row r="24" spans="1:19" ht="13.5">
      <c r="A24">
        <f t="shared" si="16"/>
        <v>0.9999999999999999</v>
      </c>
      <c r="B24">
        <f t="shared" si="1"/>
        <v>0.10000000000000002</v>
      </c>
      <c r="C24">
        <f t="shared" si="2"/>
        <v>0.0010011481536338</v>
      </c>
      <c r="D24">
        <f t="shared" si="3"/>
        <v>0.9988531631111418</v>
      </c>
      <c r="E24">
        <f t="shared" si="4"/>
        <v>0.0011468368765696721</v>
      </c>
      <c r="F24">
        <f t="shared" si="5"/>
        <v>1.2288578532027977E-11</v>
      </c>
      <c r="G24" s="5">
        <f t="shared" si="6"/>
        <v>5.881683477298515E-24</v>
      </c>
      <c r="H24" s="5" t="e">
        <f t="shared" si="7"/>
        <v>#N/A</v>
      </c>
      <c r="I24" s="9">
        <f t="shared" si="8"/>
        <v>0.0011468369011468293</v>
      </c>
      <c r="J24">
        <f t="shared" si="9"/>
        <v>1.0869565217380437</v>
      </c>
      <c r="K24">
        <f t="shared" si="10"/>
        <v>0.9999999999990001</v>
      </c>
      <c r="L24">
        <f t="shared" si="11"/>
        <v>-0.5429048424187198</v>
      </c>
      <c r="M24">
        <f t="shared" si="12"/>
        <v>-12.486811375630557</v>
      </c>
      <c r="O24" t="e">
        <f t="shared" si="13"/>
        <v>#N/A</v>
      </c>
      <c r="P24">
        <f t="shared" si="0"/>
        <v>0.9999999999999999</v>
      </c>
      <c r="R24" t="e">
        <f t="shared" si="14"/>
        <v>#N/A</v>
      </c>
      <c r="S24" t="b">
        <f t="shared" si="15"/>
        <v>0</v>
      </c>
    </row>
    <row r="25" spans="1:19" ht="13.5">
      <c r="A25">
        <f t="shared" si="16"/>
        <v>1.0999999999999999</v>
      </c>
      <c r="B25">
        <f t="shared" si="1"/>
        <v>0.07943282347242814</v>
      </c>
      <c r="C25">
        <f t="shared" si="2"/>
        <v>0.0005019116695971194</v>
      </c>
      <c r="D25">
        <f t="shared" si="3"/>
        <v>0.9985566464903498</v>
      </c>
      <c r="E25">
        <f t="shared" si="4"/>
        <v>0.0014433534901798315</v>
      </c>
      <c r="F25">
        <f t="shared" si="5"/>
        <v>1.947030284711704E-11</v>
      </c>
      <c r="G25" s="5">
        <f t="shared" si="6"/>
        <v>1.1732017624301185E-23</v>
      </c>
      <c r="H25" s="5" t="e">
        <f t="shared" si="7"/>
        <v>#N/A</v>
      </c>
      <c r="I25" s="9">
        <f t="shared" si="8"/>
        <v>0.0014433535291204372</v>
      </c>
      <c r="J25">
        <f t="shared" si="9"/>
        <v>0.86340025513372</v>
      </c>
      <c r="K25">
        <f t="shared" si="10"/>
        <v>0.7943282347230224</v>
      </c>
      <c r="L25">
        <f t="shared" si="11"/>
        <v>-0.48037860906628027</v>
      </c>
      <c r="M25">
        <f t="shared" si="12"/>
        <v>-11.048708008524445</v>
      </c>
      <c r="O25" t="e">
        <f t="shared" si="13"/>
        <v>#N/A</v>
      </c>
      <c r="P25">
        <f t="shared" si="0"/>
        <v>1.0999999999999999</v>
      </c>
      <c r="R25" t="e">
        <f t="shared" si="14"/>
        <v>#N/A</v>
      </c>
      <c r="S25" t="b">
        <f t="shared" si="15"/>
        <v>0</v>
      </c>
    </row>
    <row r="26" spans="1:19" ht="13.5">
      <c r="A26">
        <f t="shared" si="16"/>
        <v>1.2</v>
      </c>
      <c r="B26">
        <f t="shared" si="1"/>
        <v>0.06309573444801932</v>
      </c>
      <c r="C26">
        <f t="shared" si="2"/>
        <v>0.00025164573134833524</v>
      </c>
      <c r="D26">
        <f t="shared" si="3"/>
        <v>0.9981836044071631</v>
      </c>
      <c r="E26">
        <f t="shared" si="4"/>
        <v>0.0018163955619901204</v>
      </c>
      <c r="F26">
        <f t="shared" si="5"/>
        <v>3.084682233509396E-11</v>
      </c>
      <c r="G26" s="5">
        <f t="shared" si="6"/>
        <v>2.3399707684311538E-23</v>
      </c>
      <c r="H26" s="5" t="e">
        <f t="shared" si="7"/>
        <v>#N/A</v>
      </c>
      <c r="I26" s="9">
        <f t="shared" si="8"/>
        <v>0.0018163956236837652</v>
      </c>
      <c r="J26">
        <f t="shared" si="9"/>
        <v>0.6858232005202265</v>
      </c>
      <c r="K26">
        <f t="shared" si="10"/>
        <v>0.6309573444786083</v>
      </c>
      <c r="L26">
        <f t="shared" si="11"/>
        <v>-0.4193897573177851</v>
      </c>
      <c r="M26">
        <f t="shared" si="12"/>
        <v>-9.645964418309058</v>
      </c>
      <c r="O26" t="e">
        <f t="shared" si="13"/>
        <v>#N/A</v>
      </c>
      <c r="P26">
        <f t="shared" si="0"/>
        <v>1.2</v>
      </c>
      <c r="R26" t="e">
        <f t="shared" si="14"/>
        <v>#N/A</v>
      </c>
      <c r="S26" t="b">
        <f t="shared" si="15"/>
        <v>0</v>
      </c>
    </row>
    <row r="27" spans="1:19" ht="13.5">
      <c r="A27">
        <f t="shared" si="16"/>
        <v>1.3</v>
      </c>
      <c r="B27">
        <f t="shared" si="1"/>
        <v>0.050118723362727206</v>
      </c>
      <c r="C27">
        <f t="shared" si="2"/>
        <v>0.00012618094433589514</v>
      </c>
      <c r="D27">
        <f t="shared" si="3"/>
        <v>0.9977143683779156</v>
      </c>
      <c r="E27">
        <f t="shared" si="4"/>
        <v>0.0022856315732185943</v>
      </c>
      <c r="F27">
        <f t="shared" si="5"/>
        <v>4.886593654110687E-11</v>
      </c>
      <c r="G27" s="5">
        <f t="shared" si="6"/>
        <v>4.6666607105750853E-23</v>
      </c>
      <c r="H27" s="5" t="e">
        <f t="shared" si="7"/>
        <v>#N/A</v>
      </c>
      <c r="I27" s="9">
        <f t="shared" si="8"/>
        <v>0.0022856316709504673</v>
      </c>
      <c r="J27">
        <f t="shared" si="9"/>
        <v>0.5447687322013878</v>
      </c>
      <c r="K27">
        <f t="shared" si="10"/>
        <v>0.5011872336252767</v>
      </c>
      <c r="L27">
        <f t="shared" si="11"/>
        <v>-0.3613693804338939</v>
      </c>
      <c r="M27">
        <f t="shared" si="12"/>
        <v>-8.311495749979558</v>
      </c>
      <c r="O27" t="e">
        <f t="shared" si="13"/>
        <v>#N/A</v>
      </c>
      <c r="P27">
        <f t="shared" si="0"/>
        <v>1.3</v>
      </c>
      <c r="R27" t="e">
        <f t="shared" si="14"/>
        <v>#N/A</v>
      </c>
      <c r="S27" t="b">
        <f t="shared" si="15"/>
        <v>0</v>
      </c>
    </row>
    <row r="28" spans="1:19" ht="13.5">
      <c r="A28">
        <f t="shared" si="16"/>
        <v>1.4000000000000001</v>
      </c>
      <c r="B28">
        <f t="shared" si="1"/>
        <v>0.03981071705534971</v>
      </c>
      <c r="C28">
        <f t="shared" si="2"/>
        <v>6.327770453877805E-05</v>
      </c>
      <c r="D28">
        <f t="shared" si="3"/>
        <v>0.9971242621380605</v>
      </c>
      <c r="E28">
        <f t="shared" si="4"/>
        <v>0.0028757377845380354</v>
      </c>
      <c r="F28">
        <f t="shared" si="5"/>
        <v>7.740148334051781E-11</v>
      </c>
      <c r="G28" s="5">
        <f t="shared" si="6"/>
        <v>9.305705060693638E-23</v>
      </c>
      <c r="H28" s="5" t="e">
        <f t="shared" si="7"/>
        <v>#N/A</v>
      </c>
      <c r="I28" s="9">
        <f t="shared" si="8"/>
        <v>0.0028757379393410023</v>
      </c>
      <c r="J28">
        <f t="shared" si="9"/>
        <v>0.43272518538150573</v>
      </c>
      <c r="K28">
        <f t="shared" si="10"/>
        <v>0.3981071705509852</v>
      </c>
      <c r="L28">
        <f t="shared" si="11"/>
        <v>-0.30745099982053864</v>
      </c>
      <c r="M28">
        <f t="shared" si="12"/>
        <v>-7.071372995872387</v>
      </c>
      <c r="O28" t="e">
        <f t="shared" si="13"/>
        <v>#N/A</v>
      </c>
      <c r="P28">
        <f t="shared" si="0"/>
        <v>1.4000000000000001</v>
      </c>
      <c r="R28" t="e">
        <f t="shared" si="14"/>
        <v>#N/A</v>
      </c>
      <c r="S28" t="b">
        <f t="shared" si="15"/>
        <v>0</v>
      </c>
    </row>
    <row r="29" spans="1:19" ht="13.5">
      <c r="A29">
        <f t="shared" si="16"/>
        <v>1.5000000000000002</v>
      </c>
      <c r="B29">
        <f t="shared" si="1"/>
        <v>0.03162277660168377</v>
      </c>
      <c r="C29">
        <f t="shared" si="2"/>
        <v>3.173759196772386E-05</v>
      </c>
      <c r="D29">
        <f t="shared" si="3"/>
        <v>0.9963823542076884</v>
      </c>
      <c r="E29">
        <f t="shared" si="4"/>
        <v>0.0036176456697298133</v>
      </c>
      <c r="F29">
        <f t="shared" si="5"/>
        <v>1.225818094170236E-10</v>
      </c>
      <c r="G29" s="5">
        <f t="shared" si="6"/>
        <v>1.855350764967989E-22</v>
      </c>
      <c r="H29" s="5" t="e">
        <f t="shared" si="7"/>
        <v>#N/A</v>
      </c>
      <c r="I29" s="9">
        <f t="shared" si="8"/>
        <v>0.0036176459148934323</v>
      </c>
      <c r="J29">
        <f t="shared" si="9"/>
        <v>0.34372583262356027</v>
      </c>
      <c r="K29">
        <f t="shared" si="10"/>
        <v>0.3162277660136754</v>
      </c>
      <c r="L29">
        <f t="shared" si="11"/>
        <v>-0.2583961495803403</v>
      </c>
      <c r="M29">
        <f t="shared" si="12"/>
        <v>-5.943111440347827</v>
      </c>
      <c r="O29" t="e">
        <f t="shared" si="13"/>
        <v>#N/A</v>
      </c>
      <c r="P29">
        <f t="shared" si="0"/>
        <v>1.5000000000000002</v>
      </c>
      <c r="R29" t="e">
        <f t="shared" si="14"/>
        <v>#N/A</v>
      </c>
      <c r="S29" t="b">
        <f t="shared" si="15"/>
        <v>0</v>
      </c>
    </row>
    <row r="30" spans="1:19" ht="13.5">
      <c r="A30">
        <f t="shared" si="16"/>
        <v>1.6000000000000003</v>
      </c>
      <c r="B30">
        <f t="shared" si="1"/>
        <v>0.025118864315095774</v>
      </c>
      <c r="C30">
        <f t="shared" si="2"/>
        <v>1.592137552370888E-05</v>
      </c>
      <c r="D30">
        <f t="shared" si="3"/>
        <v>0.9954499158072166</v>
      </c>
      <c r="E30">
        <f t="shared" si="4"/>
        <v>0.004550083998686003</v>
      </c>
      <c r="F30">
        <f t="shared" si="5"/>
        <v>1.9409726426662976E-10</v>
      </c>
      <c r="G30" s="5">
        <f t="shared" si="6"/>
        <v>3.698447125241933E-22</v>
      </c>
      <c r="H30" s="5" t="e">
        <f t="shared" si="7"/>
        <v>#N/A</v>
      </c>
      <c r="I30" s="9">
        <f t="shared" si="8"/>
        <v>0.004550084386880531</v>
      </c>
      <c r="J30">
        <f t="shared" si="9"/>
        <v>0.2730311338554094</v>
      </c>
      <c r="K30">
        <f t="shared" si="10"/>
        <v>0.25118864314697664</v>
      </c>
      <c r="L30">
        <f t="shared" si="11"/>
        <v>-0.21458079158491092</v>
      </c>
      <c r="M30">
        <f t="shared" si="12"/>
        <v>-4.935358206452951</v>
      </c>
      <c r="O30" t="e">
        <f t="shared" si="13"/>
        <v>#N/A</v>
      </c>
      <c r="P30">
        <f t="shared" si="0"/>
        <v>1.6000000000000003</v>
      </c>
      <c r="R30" t="e">
        <f t="shared" si="14"/>
        <v>#N/A</v>
      </c>
      <c r="S30" t="b">
        <f t="shared" si="15"/>
        <v>0</v>
      </c>
    </row>
    <row r="31" spans="1:19" ht="13.5">
      <c r="A31">
        <f t="shared" si="16"/>
        <v>1.7000000000000004</v>
      </c>
      <c r="B31">
        <f t="shared" si="1"/>
        <v>0.019952623149688774</v>
      </c>
      <c r="C31">
        <f t="shared" si="2"/>
        <v>7.988991168658986E-06</v>
      </c>
      <c r="D31">
        <f t="shared" si="3"/>
        <v>0.9942785239774061</v>
      </c>
      <c r="E31">
        <f t="shared" si="4"/>
        <v>0.005721475715332392</v>
      </c>
      <c r="F31">
        <f t="shared" si="5"/>
        <v>3.072614381293725E-10</v>
      </c>
      <c r="G31" s="5">
        <f t="shared" si="6"/>
        <v>7.370688525300069E-22</v>
      </c>
      <c r="H31" s="5" t="e">
        <f t="shared" si="7"/>
        <v>#N/A</v>
      </c>
      <c r="I31" s="9">
        <f t="shared" si="8"/>
        <v>0.005721476329855268</v>
      </c>
      <c r="J31">
        <f t="shared" si="9"/>
        <v>0.21687633857812597</v>
      </c>
      <c r="K31">
        <f t="shared" si="10"/>
        <v>0.19952623149187587</v>
      </c>
      <c r="L31">
        <f t="shared" si="11"/>
        <v>-0.17603188384271762</v>
      </c>
      <c r="M31">
        <f t="shared" si="12"/>
        <v>-4.048733328382505</v>
      </c>
      <c r="O31" t="e">
        <f t="shared" si="13"/>
        <v>#N/A</v>
      </c>
      <c r="P31">
        <f t="shared" si="0"/>
        <v>1.7000000000000004</v>
      </c>
      <c r="R31" t="e">
        <f t="shared" si="14"/>
        <v>#N/A</v>
      </c>
      <c r="S31" t="b">
        <f t="shared" si="15"/>
        <v>0</v>
      </c>
    </row>
    <row r="32" spans="1:19" ht="13.5">
      <c r="A32">
        <f t="shared" si="16"/>
        <v>1.8000000000000005</v>
      </c>
      <c r="B32">
        <f t="shared" si="1"/>
        <v>0.015848931924611113</v>
      </c>
      <c r="C32">
        <f t="shared" si="2"/>
        <v>4.009912022516067E-06</v>
      </c>
      <c r="D32">
        <f t="shared" si="3"/>
        <v>0.9928077432075395</v>
      </c>
      <c r="E32">
        <f t="shared" si="4"/>
        <v>0.00719225630620438</v>
      </c>
      <c r="F32">
        <f t="shared" si="5"/>
        <v>4.862562043280392E-10</v>
      </c>
      <c r="G32" s="5">
        <f t="shared" si="6"/>
        <v>1.4684702608166121E-21</v>
      </c>
      <c r="H32" s="5" t="e">
        <f t="shared" si="7"/>
        <v>#N/A</v>
      </c>
      <c r="I32" s="9">
        <f t="shared" si="8"/>
        <v>0.007192257278716788</v>
      </c>
      <c r="J32">
        <f t="shared" si="9"/>
        <v>0.17227099917369734</v>
      </c>
      <c r="K32">
        <f t="shared" si="10"/>
        <v>0.15848931923980156</v>
      </c>
      <c r="L32">
        <f t="shared" si="11"/>
        <v>-0.142494832842572</v>
      </c>
      <c r="M32">
        <f t="shared" si="12"/>
        <v>-3.277381155379156</v>
      </c>
      <c r="O32" t="e">
        <f t="shared" si="13"/>
        <v>#N/A</v>
      </c>
      <c r="P32">
        <f t="shared" si="0"/>
        <v>1.8000000000000005</v>
      </c>
      <c r="R32" t="e">
        <f t="shared" si="14"/>
        <v>#N/A</v>
      </c>
      <c r="S32" t="b">
        <f t="shared" si="15"/>
        <v>0</v>
      </c>
    </row>
    <row r="33" spans="1:19" ht="13.5">
      <c r="A33">
        <f t="shared" si="16"/>
        <v>1.9000000000000006</v>
      </c>
      <c r="B33">
        <f t="shared" si="1"/>
        <v>0.012589254117941656</v>
      </c>
      <c r="C33">
        <f t="shared" si="2"/>
        <v>2.0134593251037882E-06</v>
      </c>
      <c r="D33">
        <f t="shared" si="3"/>
        <v>0.9909623154994808</v>
      </c>
      <c r="E33">
        <f t="shared" si="4"/>
        <v>0.009037683731287572</v>
      </c>
      <c r="F33">
        <f t="shared" si="5"/>
        <v>7.692316400941623E-10</v>
      </c>
      <c r="G33" s="5">
        <f t="shared" si="6"/>
        <v>2.924537128780739E-21</v>
      </c>
      <c r="H33" s="5" t="e">
        <f t="shared" si="7"/>
        <v>#N/A</v>
      </c>
      <c r="I33" s="9">
        <f t="shared" si="8"/>
        <v>0.009037685269750852</v>
      </c>
      <c r="J33">
        <f t="shared" si="9"/>
        <v>0.13683971866464487</v>
      </c>
      <c r="K33">
        <f t="shared" si="10"/>
        <v>0.12589254117147328</v>
      </c>
      <c r="L33">
        <f t="shared" si="11"/>
        <v>-0.11351175065243618</v>
      </c>
      <c r="M33">
        <f t="shared" si="12"/>
        <v>-2.610770265006032</v>
      </c>
      <c r="O33" t="e">
        <f t="shared" si="13"/>
        <v>#N/A</v>
      </c>
      <c r="P33">
        <f t="shared" si="0"/>
        <v>1.9000000000000006</v>
      </c>
      <c r="R33" t="e">
        <f t="shared" si="14"/>
        <v>#N/A</v>
      </c>
      <c r="S33" t="b">
        <f t="shared" si="15"/>
        <v>0</v>
      </c>
    </row>
    <row r="34" spans="1:19" ht="13.5">
      <c r="A34">
        <f t="shared" si="16"/>
        <v>2.0000000000000004</v>
      </c>
      <c r="B34">
        <f t="shared" si="1"/>
        <v>0.009999999999999988</v>
      </c>
      <c r="C34">
        <f t="shared" si="2"/>
        <v>1.011481537445234E-06</v>
      </c>
      <c r="D34">
        <f t="shared" si="3"/>
        <v>0.988648791875888</v>
      </c>
      <c r="E34">
        <f t="shared" si="4"/>
        <v>0.011351206907808185</v>
      </c>
      <c r="F34">
        <f t="shared" si="5"/>
        <v>1.2163037339462923E-09</v>
      </c>
      <c r="G34" s="5">
        <f t="shared" si="6"/>
        <v>5.8215956847108175E-21</v>
      </c>
      <c r="H34" s="5" t="e">
        <f t="shared" si="7"/>
        <v>#N/A</v>
      </c>
      <c r="I34" s="9">
        <f t="shared" si="8"/>
        <v>0.011351209340415653</v>
      </c>
      <c r="J34">
        <f t="shared" si="9"/>
        <v>0.10869565216304335</v>
      </c>
      <c r="K34">
        <f t="shared" si="10"/>
        <v>0.09999999998999987</v>
      </c>
      <c r="L34">
        <f t="shared" si="11"/>
        <v>-0.08849494802137514</v>
      </c>
      <c r="M34">
        <f t="shared" si="12"/>
        <v>-2.0353838044916284</v>
      </c>
      <c r="O34" t="e">
        <f t="shared" si="13"/>
        <v>#N/A</v>
      </c>
      <c r="P34">
        <f t="shared" si="0"/>
        <v>2.0000000000000004</v>
      </c>
      <c r="R34" t="e">
        <f t="shared" si="14"/>
        <v>#N/A</v>
      </c>
      <c r="S34" t="b">
        <f t="shared" si="15"/>
        <v>0</v>
      </c>
    </row>
    <row r="35" spans="1:19" ht="13.5">
      <c r="A35">
        <f t="shared" si="16"/>
        <v>2.1000000000000005</v>
      </c>
      <c r="B35">
        <f t="shared" si="1"/>
        <v>0.007943282347242805</v>
      </c>
      <c r="C35">
        <f t="shared" si="2"/>
        <v>5.084315942052576E-07</v>
      </c>
      <c r="D35">
        <f t="shared" si="3"/>
        <v>0.9857515530888458</v>
      </c>
      <c r="E35">
        <f t="shared" si="4"/>
        <v>0.014248444989091828</v>
      </c>
      <c r="F35">
        <f t="shared" si="5"/>
        <v>1.922062342493388E-09</v>
      </c>
      <c r="G35" s="5">
        <f t="shared" si="6"/>
        <v>1.1581570895019226E-20</v>
      </c>
      <c r="H35" s="5" t="e">
        <f t="shared" si="7"/>
        <v>#N/A</v>
      </c>
      <c r="I35" s="9">
        <f t="shared" si="8"/>
        <v>0.014248448833216514</v>
      </c>
      <c r="J35">
        <f t="shared" si="9"/>
        <v>0.08634002549982478</v>
      </c>
      <c r="K35">
        <f t="shared" si="10"/>
        <v>0.07943282345983879</v>
      </c>
      <c r="L35">
        <f t="shared" si="11"/>
        <v>-0.0667865337238288</v>
      </c>
      <c r="M35">
        <f t="shared" si="12"/>
        <v>-1.5360902756480623</v>
      </c>
      <c r="O35" t="e">
        <f t="shared" si="13"/>
        <v>#N/A</v>
      </c>
      <c r="P35">
        <f t="shared" si="0"/>
        <v>2.1000000000000005</v>
      </c>
      <c r="R35" t="e">
        <f t="shared" si="14"/>
        <v>#N/A</v>
      </c>
      <c r="S35" t="b">
        <f t="shared" si="15"/>
        <v>0</v>
      </c>
    </row>
    <row r="36" spans="1:19" ht="13.5">
      <c r="A36">
        <f t="shared" si="16"/>
        <v>2.2000000000000006</v>
      </c>
      <c r="B36">
        <f t="shared" si="1"/>
        <v>0.006309573444801919</v>
      </c>
      <c r="C36">
        <f t="shared" si="2"/>
        <v>2.557595258233522E-07</v>
      </c>
      <c r="D36">
        <f t="shared" si="3"/>
        <v>0.9821282016469141</v>
      </c>
      <c r="E36">
        <f t="shared" si="4"/>
        <v>0.017871795318019697</v>
      </c>
      <c r="F36">
        <f t="shared" si="5"/>
        <v>3.0350662956922444E-09</v>
      </c>
      <c r="G36" s="5">
        <f t="shared" si="6"/>
        <v>2.3023332306390253E-20</v>
      </c>
      <c r="H36" s="5" t="e">
        <f t="shared" si="7"/>
        <v>#N/A</v>
      </c>
      <c r="I36" s="9">
        <f t="shared" si="8"/>
        <v>0.017871801388152288</v>
      </c>
      <c r="J36">
        <f t="shared" si="9"/>
        <v>0.06858232003496768</v>
      </c>
      <c r="K36">
        <f t="shared" si="10"/>
        <v>0.06309573443217026</v>
      </c>
      <c r="L36">
        <f t="shared" si="11"/>
        <v>-0.04770080154060756</v>
      </c>
      <c r="M36">
        <f t="shared" si="12"/>
        <v>-1.0971184354339738</v>
      </c>
      <c r="O36" t="e">
        <f t="shared" si="13"/>
        <v>#N/A</v>
      </c>
      <c r="P36">
        <f t="shared" si="0"/>
        <v>2.2000000000000006</v>
      </c>
      <c r="R36" t="e">
        <f t="shared" si="14"/>
        <v>#N/A</v>
      </c>
      <c r="S36" t="b">
        <f t="shared" si="15"/>
        <v>0</v>
      </c>
    </row>
    <row r="37" spans="1:19" ht="13.5">
      <c r="A37">
        <f t="shared" si="16"/>
        <v>2.3000000000000007</v>
      </c>
      <c r="B37">
        <f t="shared" si="1"/>
        <v>0.0050118723362727125</v>
      </c>
      <c r="C37">
        <f t="shared" si="2"/>
        <v>1.2877657329913752E-07</v>
      </c>
      <c r="D37">
        <f t="shared" si="3"/>
        <v>0.9776043728619629</v>
      </c>
      <c r="E37">
        <f t="shared" si="4"/>
        <v>0.02239562234993797</v>
      </c>
      <c r="F37">
        <f t="shared" si="5"/>
        <v>4.7880991554976224E-09</v>
      </c>
      <c r="G37" s="5">
        <f t="shared" si="6"/>
        <v>4.5725991946357175E-20</v>
      </c>
      <c r="H37" s="5" t="e">
        <f t="shared" si="7"/>
        <v>#N/A</v>
      </c>
      <c r="I37" s="9">
        <f t="shared" si="8"/>
        <v>0.02239563192613628</v>
      </c>
      <c r="J37">
        <f t="shared" si="9"/>
        <v>0.05447687319866794</v>
      </c>
      <c r="K37">
        <f t="shared" si="10"/>
        <v>0.0501187233427745</v>
      </c>
      <c r="L37">
        <f t="shared" si="11"/>
        <v>-0.03055010882046702</v>
      </c>
      <c r="M37">
        <f t="shared" si="12"/>
        <v>-0.7026525028707414</v>
      </c>
      <c r="O37" t="e">
        <f t="shared" si="13"/>
        <v>#N/A</v>
      </c>
      <c r="P37">
        <f t="shared" si="0"/>
        <v>2.3000000000000007</v>
      </c>
      <c r="R37" t="e">
        <f t="shared" si="14"/>
        <v>#N/A</v>
      </c>
      <c r="S37" t="b">
        <f t="shared" si="15"/>
        <v>0</v>
      </c>
    </row>
    <row r="38" spans="1:19" ht="13.5">
      <c r="A38">
        <f t="shared" si="16"/>
        <v>2.400000000000001</v>
      </c>
      <c r="B38">
        <f t="shared" si="1"/>
        <v>0.003981071705534965</v>
      </c>
      <c r="C38">
        <f t="shared" si="2"/>
        <v>6.491543579640775E-08</v>
      </c>
      <c r="D38">
        <f t="shared" si="3"/>
        <v>0.9719681255149258</v>
      </c>
      <c r="E38">
        <f t="shared" si="4"/>
        <v>0.028031866940199626</v>
      </c>
      <c r="F38">
        <f t="shared" si="5"/>
        <v>7.544874548859549E-09</v>
      </c>
      <c r="G38" s="5">
        <f t="shared" si="6"/>
        <v>9.070934333743913E-20</v>
      </c>
      <c r="H38" s="5" t="e">
        <f t="shared" si="7"/>
        <v>#N/A</v>
      </c>
      <c r="I38" s="9">
        <f t="shared" si="8"/>
        <v>0.02803188202994872</v>
      </c>
      <c r="J38">
        <f t="shared" si="9"/>
        <v>0.04327251851112041</v>
      </c>
      <c r="K38">
        <f t="shared" si="10"/>
        <v>0.03981071703023078</v>
      </c>
      <c r="L38">
        <f t="shared" si="11"/>
        <v>-0.014657125793721353</v>
      </c>
      <c r="M38">
        <f t="shared" si="12"/>
        <v>-0.33711389325559116</v>
      </c>
      <c r="O38" t="e">
        <f t="shared" si="13"/>
        <v>#N/A</v>
      </c>
      <c r="P38">
        <f t="shared" si="0"/>
        <v>2.400000000000001</v>
      </c>
      <c r="R38" t="e">
        <f t="shared" si="14"/>
        <v>#N/A</v>
      </c>
      <c r="S38" t="b">
        <f t="shared" si="15"/>
        <v>0</v>
      </c>
    </row>
    <row r="39" spans="1:19" ht="13.5">
      <c r="A39">
        <f t="shared" si="16"/>
        <v>2.500000000000001</v>
      </c>
      <c r="B39">
        <f t="shared" si="1"/>
        <v>0.0031622776601683707</v>
      </c>
      <c r="C39">
        <f t="shared" si="2"/>
        <v>3.2770930612225555E-08</v>
      </c>
      <c r="D39">
        <f t="shared" si="3"/>
        <v>0.9649642537122919</v>
      </c>
      <c r="E39">
        <f t="shared" si="4"/>
        <v>0.03503573441605419</v>
      </c>
      <c r="F39">
        <f t="shared" si="5"/>
        <v>1.1871653862925096E-08</v>
      </c>
      <c r="G39" s="5">
        <f t="shared" si="6"/>
        <v>1.796847524177141E-19</v>
      </c>
      <c r="H39" s="5" t="e">
        <f t="shared" si="7"/>
        <v>#N/A</v>
      </c>
      <c r="I39" s="9">
        <f t="shared" si="8"/>
        <v>0.03503575815936191</v>
      </c>
      <c r="J39">
        <f t="shared" si="9"/>
        <v>0.0343725832283271</v>
      </c>
      <c r="K39">
        <f t="shared" si="10"/>
        <v>0.03162277657006093</v>
      </c>
      <c r="L39">
        <f t="shared" si="11"/>
        <v>0.0006428463447072563</v>
      </c>
      <c r="M39">
        <f t="shared" si="12"/>
        <v>0.014785465928266895</v>
      </c>
      <c r="O39">
        <f t="shared" si="13"/>
        <v>0.014785465928266895</v>
      </c>
      <c r="P39">
        <f t="shared" si="0"/>
        <v>2.500000000000001</v>
      </c>
      <c r="R39">
        <f t="shared" si="14"/>
        <v>0.1914585731155056</v>
      </c>
      <c r="S39" t="b">
        <f t="shared" si="15"/>
        <v>0</v>
      </c>
    </row>
    <row r="40" spans="1:19" ht="13.5">
      <c r="A40">
        <f t="shared" si="16"/>
        <v>2.600000000000001</v>
      </c>
      <c r="B40">
        <f t="shared" si="1"/>
        <v>0.0025118864315095734</v>
      </c>
      <c r="C40">
        <f t="shared" si="2"/>
        <v>1.6573368193715535E-08</v>
      </c>
      <c r="D40">
        <f t="shared" si="3"/>
        <v>0.9562891344332031</v>
      </c>
      <c r="E40">
        <f t="shared" si="4"/>
        <v>0.04371084692064491</v>
      </c>
      <c r="F40">
        <f t="shared" si="5"/>
        <v>1.8646152045818777E-08</v>
      </c>
      <c r="G40" s="5">
        <f t="shared" si="6"/>
        <v>3.552951026447766E-19</v>
      </c>
      <c r="H40" s="5" t="e">
        <f t="shared" si="7"/>
        <v>#N/A</v>
      </c>
      <c r="I40" s="9">
        <f t="shared" si="8"/>
        <v>0.043710884212949004</v>
      </c>
      <c r="J40">
        <f t="shared" si="9"/>
        <v>0.027303113342701107</v>
      </c>
      <c r="K40">
        <f t="shared" si="10"/>
        <v>0.025118864275285018</v>
      </c>
      <c r="L40">
        <f t="shared" si="11"/>
        <v>0.016005725230554102</v>
      </c>
      <c r="M40">
        <f t="shared" si="12"/>
        <v>0.3681316803027443</v>
      </c>
      <c r="O40">
        <f t="shared" si="13"/>
        <v>0.3681316803027443</v>
      </c>
      <c r="P40">
        <f t="shared" si="0"/>
        <v>2.600000000000001</v>
      </c>
      <c r="R40">
        <f t="shared" si="14"/>
        <v>0.5530445079144161</v>
      </c>
      <c r="S40" t="b">
        <f t="shared" si="15"/>
        <v>0</v>
      </c>
    </row>
    <row r="41" spans="1:19" ht="13.5">
      <c r="A41">
        <f t="shared" si="16"/>
        <v>2.700000000000001</v>
      </c>
      <c r="B41">
        <f t="shared" si="1"/>
        <v>0.0019952623149688746</v>
      </c>
      <c r="C41">
        <f t="shared" si="2"/>
        <v>8.400370782328517E-09</v>
      </c>
      <c r="D41">
        <f t="shared" si="3"/>
        <v>0.9455871119347113</v>
      </c>
      <c r="E41">
        <f t="shared" si="4"/>
        <v>0.054412858843853405</v>
      </c>
      <c r="F41">
        <f t="shared" si="5"/>
        <v>2.922143533055557E-08</v>
      </c>
      <c r="G41" s="5">
        <f t="shared" si="6"/>
        <v>7.009734101193577E-19</v>
      </c>
      <c r="H41" s="5" t="e">
        <f t="shared" si="7"/>
        <v>#N/A</v>
      </c>
      <c r="I41" s="9">
        <f t="shared" si="8"/>
        <v>0.054412917286724066</v>
      </c>
      <c r="J41">
        <f t="shared" si="9"/>
        <v>0.02168763380388046</v>
      </c>
      <c r="K41">
        <f t="shared" si="10"/>
        <v>0.01995262309957002</v>
      </c>
      <c r="L41">
        <f t="shared" si="11"/>
        <v>0.03208510154461252</v>
      </c>
      <c r="M41">
        <f t="shared" si="12"/>
        <v>0.7379573355260879</v>
      </c>
      <c r="O41">
        <f t="shared" si="13"/>
        <v>0.7379573355260879</v>
      </c>
      <c r="P41">
        <f t="shared" si="0"/>
        <v>2.700000000000001</v>
      </c>
      <c r="R41">
        <f t="shared" si="14"/>
        <v>0.93866445662415</v>
      </c>
      <c r="S41" t="b">
        <f t="shared" si="15"/>
        <v>0</v>
      </c>
    </row>
    <row r="42" spans="1:19" ht="13.5">
      <c r="A42">
        <f t="shared" si="16"/>
        <v>2.800000000000001</v>
      </c>
      <c r="B42">
        <f t="shared" si="1"/>
        <v>0.001584893192461108</v>
      </c>
      <c r="C42">
        <f t="shared" si="2"/>
        <v>4.269475050832049E-09</v>
      </c>
      <c r="D42">
        <f t="shared" si="3"/>
        <v>0.9324499284189721</v>
      </c>
      <c r="E42">
        <f t="shared" si="4"/>
        <v>0.06755002591160551</v>
      </c>
      <c r="F42">
        <f t="shared" si="5"/>
        <v>4.566942250612374E-08</v>
      </c>
      <c r="G42" s="5">
        <f t="shared" si="6"/>
        <v>1.3791945106713482E-18</v>
      </c>
      <c r="H42" s="5" t="e">
        <f t="shared" si="7"/>
        <v>#N/A</v>
      </c>
      <c r="I42" s="9">
        <f t="shared" si="8"/>
        <v>0.06755011725045053</v>
      </c>
      <c r="J42">
        <f t="shared" si="9"/>
        <v>0.017227099849473203</v>
      </c>
      <c r="K42">
        <f t="shared" si="10"/>
        <v>0.015848931861515345</v>
      </c>
      <c r="L42">
        <f t="shared" si="11"/>
        <v>0.04953789468357443</v>
      </c>
      <c r="M42">
        <f t="shared" si="12"/>
        <v>1.139371577722212</v>
      </c>
      <c r="O42">
        <f t="shared" si="13"/>
        <v>1.139371577722212</v>
      </c>
      <c r="P42">
        <f t="shared" si="0"/>
        <v>2.800000000000001</v>
      </c>
      <c r="R42">
        <f t="shared" si="14"/>
        <v>1.363482535952326</v>
      </c>
      <c r="S42" t="b">
        <f t="shared" si="15"/>
        <v>0</v>
      </c>
    </row>
    <row r="43" spans="1:19" ht="13.5">
      <c r="A43">
        <f t="shared" si="16"/>
        <v>2.9000000000000012</v>
      </c>
      <c r="B43">
        <f t="shared" si="1"/>
        <v>0.001258925411794163</v>
      </c>
      <c r="C43">
        <f t="shared" si="2"/>
        <v>2.177232555711518E-09</v>
      </c>
      <c r="D43">
        <f t="shared" si="3"/>
        <v>0.9164213118781007</v>
      </c>
      <c r="E43">
        <f t="shared" si="4"/>
        <v>0.08357861698495922</v>
      </c>
      <c r="F43">
        <f t="shared" si="5"/>
        <v>7.113694009624603E-08</v>
      </c>
      <c r="G43" s="5">
        <f t="shared" si="6"/>
        <v>2.7045510311283676E-18</v>
      </c>
      <c r="H43" s="5" t="e">
        <f t="shared" si="7"/>
        <v>#N/A</v>
      </c>
      <c r="I43" s="9">
        <f t="shared" si="8"/>
        <v>0.08357875925883942</v>
      </c>
      <c r="J43">
        <f t="shared" si="9"/>
        <v>0.013683971780987833</v>
      </c>
      <c r="K43">
        <f t="shared" si="10"/>
        <v>0.012589254038508805</v>
      </c>
      <c r="L43">
        <f t="shared" si="11"/>
        <v>0.06902580409488869</v>
      </c>
      <c r="M43">
        <f t="shared" si="12"/>
        <v>1.58759349418244</v>
      </c>
      <c r="O43">
        <f t="shared" si="13"/>
        <v>1.58759349418244</v>
      </c>
      <c r="P43">
        <f t="shared" si="0"/>
        <v>2.9000000000000012</v>
      </c>
      <c r="R43">
        <f t="shared" si="14"/>
        <v>1.8427005644234173</v>
      </c>
      <c r="S43" t="b">
        <f t="shared" si="15"/>
        <v>0</v>
      </c>
    </row>
    <row r="44" spans="1:19" ht="13.5">
      <c r="A44">
        <f t="shared" si="16"/>
        <v>3.0000000000000013</v>
      </c>
      <c r="B44">
        <f t="shared" si="1"/>
        <v>0.0009999999999999968</v>
      </c>
      <c r="C44">
        <f t="shared" si="2"/>
        <v>1.1148154851765548E-09</v>
      </c>
      <c r="D44">
        <f t="shared" si="3"/>
        <v>0.8970094273866487</v>
      </c>
      <c r="E44">
        <f t="shared" si="4"/>
        <v>0.10299046225708276</v>
      </c>
      <c r="F44">
        <f t="shared" si="5"/>
        <v>1.1035626856380924E-07</v>
      </c>
      <c r="G44" s="5">
        <f t="shared" si="6"/>
        <v>5.281983101107784E-18</v>
      </c>
      <c r="H44" s="5" t="e">
        <f t="shared" si="7"/>
        <v>#N/A</v>
      </c>
      <c r="I44" s="9">
        <f t="shared" si="8"/>
        <v>0.1029906829696199</v>
      </c>
      <c r="J44">
        <f t="shared" si="9"/>
        <v>0.010869565108695618</v>
      </c>
      <c r="K44">
        <f t="shared" si="10"/>
        <v>0.009999999899999968</v>
      </c>
      <c r="L44">
        <f t="shared" si="11"/>
        <v>0.09120902759410414</v>
      </c>
      <c r="M44">
        <f t="shared" si="12"/>
        <v>2.097807634664395</v>
      </c>
      <c r="O44">
        <f t="shared" si="13"/>
        <v>2.097807634664395</v>
      </c>
      <c r="P44">
        <f t="shared" si="0"/>
        <v>3.0000000000000013</v>
      </c>
      <c r="R44">
        <f t="shared" si="14"/>
        <v>2.391283717163688</v>
      </c>
      <c r="S44" t="b">
        <f t="shared" si="15"/>
        <v>0</v>
      </c>
    </row>
    <row r="45" spans="1:19" ht="13.5">
      <c r="A45">
        <f t="shared" si="16"/>
        <v>3.1000000000000014</v>
      </c>
      <c r="B45">
        <f t="shared" si="1"/>
        <v>0.0007943282347242783</v>
      </c>
      <c r="C45">
        <f t="shared" si="2"/>
        <v>5.736309273584866E-10</v>
      </c>
      <c r="D45">
        <f t="shared" si="3"/>
        <v>0.8737102720998388</v>
      </c>
      <c r="E45">
        <f t="shared" si="4"/>
        <v>0.1262895575402356</v>
      </c>
      <c r="F45">
        <f t="shared" si="5"/>
        <v>1.703599255807009E-07</v>
      </c>
      <c r="G45" s="5">
        <f t="shared" si="6"/>
        <v>1.0265200624156549E-17</v>
      </c>
      <c r="H45" s="5" t="e">
        <f t="shared" si="7"/>
        <v>#N/A</v>
      </c>
      <c r="I45" s="9">
        <f t="shared" si="8"/>
        <v>0.1262898982600868</v>
      </c>
      <c r="J45">
        <f t="shared" si="9"/>
        <v>0.008634002414511132</v>
      </c>
      <c r="K45">
        <f t="shared" si="10"/>
        <v>0.007943282221350241</v>
      </c>
      <c r="L45">
        <f t="shared" si="11"/>
        <v>0.11672868694186875</v>
      </c>
      <c r="M45">
        <f t="shared" si="12"/>
        <v>2.6847597996629813</v>
      </c>
      <c r="O45">
        <f t="shared" si="13"/>
        <v>2.6847597996629813</v>
      </c>
      <c r="P45">
        <f t="shared" si="0"/>
        <v>3.1000000000000014</v>
      </c>
      <c r="R45">
        <f t="shared" si="14"/>
        <v>3.023390668660912</v>
      </c>
      <c r="S45" t="b">
        <f t="shared" si="15"/>
        <v>0</v>
      </c>
    </row>
    <row r="46" spans="1:19" ht="13.5">
      <c r="A46">
        <f t="shared" si="16"/>
        <v>3.2000000000000015</v>
      </c>
      <c r="B46">
        <f t="shared" si="1"/>
        <v>0.0006309573444801907</v>
      </c>
      <c r="C46">
        <f t="shared" si="2"/>
        <v>2.968975397371537E-10</v>
      </c>
      <c r="D46">
        <f t="shared" si="3"/>
        <v>0.846044879231181</v>
      </c>
      <c r="E46">
        <f t="shared" si="4"/>
        <v>0.15395485931595637</v>
      </c>
      <c r="F46">
        <f t="shared" si="5"/>
        <v>2.61452862598964E-07</v>
      </c>
      <c r="G46" s="5">
        <f t="shared" si="6"/>
        <v>1.983322784947604E-17</v>
      </c>
      <c r="H46" s="5" t="e">
        <f t="shared" si="7"/>
        <v>#N/A</v>
      </c>
      <c r="I46" s="9">
        <f t="shared" si="8"/>
        <v>0.15395538222168162</v>
      </c>
      <c r="J46">
        <f t="shared" si="9"/>
        <v>0.006858231832948465</v>
      </c>
      <c r="K46">
        <f t="shared" si="10"/>
        <v>0.006309573286312587</v>
      </c>
      <c r="L46">
        <f t="shared" si="11"/>
        <v>0.14617484946342796</v>
      </c>
      <c r="M46">
        <f t="shared" si="12"/>
        <v>3.3620215376588427</v>
      </c>
      <c r="O46">
        <f t="shared" si="13"/>
        <v>3.3620215376588427</v>
      </c>
      <c r="P46">
        <f aca="true" t="shared" si="17" ref="P46:P77">A46</f>
        <v>3.2000000000000015</v>
      </c>
      <c r="R46">
        <f t="shared" si="14"/>
        <v>3.75145346337439</v>
      </c>
      <c r="S46" t="b">
        <f t="shared" si="15"/>
        <v>0</v>
      </c>
    </row>
    <row r="47" spans="1:19" ht="13.5">
      <c r="A47">
        <f t="shared" si="16"/>
        <v>3.3000000000000016</v>
      </c>
      <c r="B47">
        <f t="shared" si="1"/>
        <v>0.0005011872336272703</v>
      </c>
      <c r="C47">
        <f t="shared" si="2"/>
        <v>1.5473291787018115E-10</v>
      </c>
      <c r="D47">
        <f t="shared" si="3"/>
        <v>0.813611886289363</v>
      </c>
      <c r="E47">
        <f t="shared" si="4"/>
        <v>0.18638771522076783</v>
      </c>
      <c r="F47">
        <f t="shared" si="5"/>
        <v>3.984898690909402E-07</v>
      </c>
      <c r="G47" s="5">
        <f t="shared" si="6"/>
        <v>3.805548705865003E-17</v>
      </c>
      <c r="H47" s="5" t="e">
        <f t="shared" si="7"/>
        <v>#N/A</v>
      </c>
      <c r="I47" s="9">
        <f t="shared" si="8"/>
        <v>0.18638851220050612</v>
      </c>
      <c r="J47">
        <f t="shared" si="9"/>
        <v>0.005447687105159208</v>
      </c>
      <c r="K47">
        <f t="shared" si="10"/>
        <v>0.0050118721367464715</v>
      </c>
      <c r="L47">
        <f t="shared" si="11"/>
        <v>0.1800384951778234</v>
      </c>
      <c r="M47">
        <f t="shared" si="12"/>
        <v>4.140885389089937</v>
      </c>
      <c r="O47">
        <f t="shared" si="13"/>
        <v>4.140885389089937</v>
      </c>
      <c r="P47">
        <f t="shared" si="17"/>
        <v>3.3000000000000016</v>
      </c>
      <c r="R47">
        <f t="shared" si="14"/>
        <v>4.584903742108482</v>
      </c>
      <c r="S47" t="b">
        <f t="shared" si="15"/>
        <v>0</v>
      </c>
    </row>
    <row r="48" spans="1:19" ht="13.5">
      <c r="A48">
        <f t="shared" si="16"/>
        <v>3.4000000000000017</v>
      </c>
      <c r="B48">
        <f t="shared" si="1"/>
        <v>0.00039810717055349535</v>
      </c>
      <c r="C48">
        <f t="shared" si="2"/>
        <v>8.129279201199998E-11</v>
      </c>
      <c r="D48">
        <f t="shared" si="3"/>
        <v>0.7761541077184873</v>
      </c>
      <c r="E48">
        <f t="shared" si="4"/>
        <v>0.22384528979412457</v>
      </c>
      <c r="F48">
        <f t="shared" si="5"/>
        <v>6.024873881759938E-07</v>
      </c>
      <c r="G48" s="5">
        <f t="shared" si="6"/>
        <v>7.243491591095333E-17</v>
      </c>
      <c r="H48" s="5" t="e">
        <f t="shared" si="7"/>
        <v>#N/A</v>
      </c>
      <c r="I48" s="9">
        <f t="shared" si="8"/>
        <v>0.22384649476890114</v>
      </c>
      <c r="J48">
        <f t="shared" si="9"/>
        <v>0.004327251580811207</v>
      </c>
      <c r="K48">
        <f t="shared" si="10"/>
        <v>0.003981071454346311</v>
      </c>
      <c r="L48">
        <f t="shared" si="11"/>
        <v>0.21864878674465335</v>
      </c>
      <c r="M48">
        <f t="shared" si="12"/>
        <v>5.028922095127026</v>
      </c>
      <c r="O48">
        <f t="shared" si="13"/>
        <v>5.028922095127026</v>
      </c>
      <c r="P48">
        <f t="shared" si="17"/>
        <v>3.4000000000000017</v>
      </c>
      <c r="R48">
        <f t="shared" si="14"/>
        <v>5.528631354795149</v>
      </c>
      <c r="S48" t="b">
        <f t="shared" si="15"/>
        <v>0</v>
      </c>
    </row>
    <row r="49" spans="1:19" ht="13.5">
      <c r="A49">
        <f t="shared" si="16"/>
        <v>3.5000000000000018</v>
      </c>
      <c r="B49">
        <f t="shared" si="1"/>
        <v>0.00031622776601683615</v>
      </c>
      <c r="C49">
        <f t="shared" si="2"/>
        <v>4.310435172116644E-11</v>
      </c>
      <c r="D49">
        <f t="shared" si="3"/>
        <v>0.7336330402611033</v>
      </c>
      <c r="E49">
        <f t="shared" si="4"/>
        <v>0.26636605717307793</v>
      </c>
      <c r="F49">
        <f t="shared" si="5"/>
        <v>9.02565818669384E-07</v>
      </c>
      <c r="G49" s="5">
        <f t="shared" si="6"/>
        <v>1.366088647301083E-16</v>
      </c>
      <c r="H49" s="5" t="e">
        <f t="shared" si="7"/>
        <v>#N/A</v>
      </c>
      <c r="I49" s="9">
        <f t="shared" si="8"/>
        <v>0.26636786230471565</v>
      </c>
      <c r="J49">
        <f t="shared" si="9"/>
        <v>0.0034372579825441255</v>
      </c>
      <c r="K49">
        <f t="shared" si="10"/>
        <v>0.0031622773439405954</v>
      </c>
      <c r="L49">
        <f t="shared" si="11"/>
        <v>0.2621017658462292</v>
      </c>
      <c r="M49">
        <f t="shared" si="12"/>
        <v>6.0283406144632705</v>
      </c>
      <c r="O49">
        <f t="shared" si="13"/>
        <v>6.0283406144632705</v>
      </c>
      <c r="P49">
        <f t="shared" si="17"/>
        <v>3.5000000000000018</v>
      </c>
      <c r="R49">
        <f t="shared" si="14"/>
        <v>6.5813842840252645</v>
      </c>
      <c r="S49" t="b">
        <f t="shared" si="15"/>
        <v>0</v>
      </c>
    </row>
    <row r="50" spans="1:19" ht="13.5">
      <c r="A50">
        <f t="shared" si="16"/>
        <v>3.600000000000002</v>
      </c>
      <c r="B50">
        <f t="shared" si="1"/>
        <v>0.00025118864315095687</v>
      </c>
      <c r="C50">
        <f t="shared" si="2"/>
        <v>2.309332242831507E-11</v>
      </c>
      <c r="D50">
        <f t="shared" si="3"/>
        <v>0.6862993392920503</v>
      </c>
      <c r="E50">
        <f t="shared" si="4"/>
        <v>0.31369932253088906</v>
      </c>
      <c r="F50">
        <f t="shared" si="5"/>
        <v>1.3381770605361246E-06</v>
      </c>
      <c r="G50" s="5">
        <f t="shared" si="6"/>
        <v>2.5498438225311124E-16</v>
      </c>
      <c r="H50" s="5" t="e">
        <f t="shared" si="7"/>
        <v>#N/A</v>
      </c>
      <c r="I50" s="9">
        <f t="shared" si="8"/>
        <v>0.3137019988850109</v>
      </c>
      <c r="J50">
        <f t="shared" si="9"/>
        <v>0.002730310905872172</v>
      </c>
      <c r="K50">
        <f t="shared" si="10"/>
        <v>0.002511886033402398</v>
      </c>
      <c r="L50">
        <f t="shared" si="11"/>
        <v>0.31019251972118517</v>
      </c>
      <c r="M50">
        <f t="shared" si="12"/>
        <v>7.134427953587259</v>
      </c>
      <c r="O50">
        <f t="shared" si="13"/>
        <v>7.134427953587259</v>
      </c>
      <c r="P50">
        <f t="shared" si="17"/>
        <v>3.600000000000002</v>
      </c>
      <c r="R50">
        <f t="shared" si="14"/>
        <v>7.7344470061641175</v>
      </c>
      <c r="S50" t="b">
        <f t="shared" si="15"/>
        <v>0</v>
      </c>
    </row>
    <row r="51" spans="1:19" ht="13.5">
      <c r="A51">
        <f t="shared" si="16"/>
        <v>3.700000000000002</v>
      </c>
      <c r="B51">
        <f t="shared" si="1"/>
        <v>0.00019952623149688685</v>
      </c>
      <c r="C51">
        <f t="shared" si="2"/>
        <v>1.2514188790480533E-11</v>
      </c>
      <c r="D51">
        <f t="shared" si="3"/>
        <v>0.6347420899775053</v>
      </c>
      <c r="E51">
        <f t="shared" si="4"/>
        <v>0.3652559484819132</v>
      </c>
      <c r="F51">
        <f t="shared" si="5"/>
        <v>1.961540581481628E-06</v>
      </c>
      <c r="G51" s="5">
        <f t="shared" si="6"/>
        <v>4.705408118850768E-16</v>
      </c>
      <c r="H51" s="5" t="e">
        <f t="shared" si="7"/>
        <v>#N/A</v>
      </c>
      <c r="I51" s="9">
        <f t="shared" si="8"/>
        <v>0.36525987156307754</v>
      </c>
      <c r="J51">
        <f t="shared" si="9"/>
        <v>0.0021687628410669946</v>
      </c>
      <c r="K51">
        <f t="shared" si="10"/>
        <v>0.001995261813781635</v>
      </c>
      <c r="L51">
        <f t="shared" si="11"/>
        <v>0.3623680895104773</v>
      </c>
      <c r="M51">
        <f t="shared" si="12"/>
        <v>8.334466058740977</v>
      </c>
      <c r="O51">
        <f t="shared" si="13"/>
        <v>8.334466058740977</v>
      </c>
      <c r="P51">
        <f t="shared" si="17"/>
        <v>3.700000000000002</v>
      </c>
      <c r="R51">
        <f t="shared" si="14"/>
        <v>8.971012756968122</v>
      </c>
      <c r="S51" t="b">
        <f t="shared" si="15"/>
        <v>0</v>
      </c>
    </row>
    <row r="52" spans="1:19" ht="13.5">
      <c r="A52">
        <f t="shared" si="16"/>
        <v>3.800000000000002</v>
      </c>
      <c r="B52">
        <f t="shared" si="1"/>
        <v>0.00015848931924611036</v>
      </c>
      <c r="C52">
        <f t="shared" si="2"/>
        <v>6.865122707107462E-12</v>
      </c>
      <c r="D52">
        <f t="shared" si="3"/>
        <v>0.5798981133160657</v>
      </c>
      <c r="E52">
        <f t="shared" si="4"/>
        <v>0.4200990464658014</v>
      </c>
      <c r="F52">
        <f t="shared" si="5"/>
        <v>2.8402181329393427E-06</v>
      </c>
      <c r="G52" s="5">
        <f t="shared" si="6"/>
        <v>8.577321636887187E-16</v>
      </c>
      <c r="H52" s="5" t="e">
        <f t="shared" si="7"/>
        <v>#N/A</v>
      </c>
      <c r="I52" s="9">
        <f t="shared" si="8"/>
        <v>0.4201047269020698</v>
      </c>
      <c r="J52">
        <f t="shared" si="9"/>
        <v>0.0017227093059823469</v>
      </c>
      <c r="K52">
        <f t="shared" si="10"/>
        <v>0.0015848925615037591</v>
      </c>
      <c r="L52">
        <f t="shared" si="11"/>
        <v>0.4177199763128377</v>
      </c>
      <c r="M52">
        <f t="shared" si="12"/>
        <v>9.607559455195267</v>
      </c>
      <c r="O52">
        <f t="shared" si="13"/>
        <v>9.607559455195267</v>
      </c>
      <c r="P52">
        <f t="shared" si="17"/>
        <v>3.800000000000002</v>
      </c>
      <c r="R52">
        <f t="shared" si="14"/>
        <v>10.26662670975655</v>
      </c>
      <c r="S52" t="b">
        <f t="shared" si="15"/>
        <v>0</v>
      </c>
    </row>
    <row r="53" spans="1:19" ht="13.5">
      <c r="A53">
        <f t="shared" si="16"/>
        <v>3.900000000000002</v>
      </c>
      <c r="B53">
        <f t="shared" si="1"/>
        <v>0.00012589254117941604</v>
      </c>
      <c r="C53">
        <f t="shared" si="2"/>
        <v>3.814978661744998E-12</v>
      </c>
      <c r="D53">
        <f t="shared" si="3"/>
        <v>0.5230074639673608</v>
      </c>
      <c r="E53">
        <f t="shared" si="4"/>
        <v>0.47698847620228035</v>
      </c>
      <c r="F53">
        <f t="shared" si="5"/>
        <v>4.0598303587995075E-06</v>
      </c>
      <c r="G53" s="5">
        <f t="shared" si="6"/>
        <v>1.5435044532758736E-15</v>
      </c>
      <c r="H53" s="5" t="e">
        <f t="shared" si="7"/>
        <v>#N/A</v>
      </c>
      <c r="I53" s="9">
        <f t="shared" si="8"/>
        <v>0.4769965958630026</v>
      </c>
      <c r="J53">
        <f t="shared" si="9"/>
        <v>0.001368396323332528</v>
      </c>
      <c r="K53">
        <f t="shared" si="10"/>
        <v>0.0012589246174659256</v>
      </c>
      <c r="L53">
        <f t="shared" si="11"/>
        <v>0.4750301723616449</v>
      </c>
      <c r="M53">
        <f t="shared" si="12"/>
        <v>10.925693964317832</v>
      </c>
      <c r="O53">
        <f t="shared" si="13"/>
        <v>10.925693964317832</v>
      </c>
      <c r="P53">
        <f t="shared" si="17"/>
        <v>3.900000000000002</v>
      </c>
      <c r="R53">
        <f t="shared" si="14"/>
        <v>11.590880852005753</v>
      </c>
      <c r="S53" t="b">
        <f t="shared" si="15"/>
        <v>0</v>
      </c>
    </row>
    <row r="54" spans="1:19" ht="13.5">
      <c r="A54">
        <f t="shared" si="16"/>
        <v>4.000000000000002</v>
      </c>
      <c r="B54">
        <f t="shared" si="1"/>
        <v>9.999999999999956E-05</v>
      </c>
      <c r="C54">
        <f t="shared" si="2"/>
        <v>2.1481659241845657E-12</v>
      </c>
      <c r="D54">
        <f t="shared" si="3"/>
        <v>0.4655133892320642</v>
      </c>
      <c r="E54">
        <f t="shared" si="4"/>
        <v>0.5344808837020841</v>
      </c>
      <c r="F54">
        <f t="shared" si="5"/>
        <v>5.727065851672398E-06</v>
      </c>
      <c r="G54" s="5">
        <f t="shared" si="6"/>
        <v>2.7411460573237897E-15</v>
      </c>
      <c r="H54" s="5" t="e">
        <f t="shared" si="7"/>
        <v>#N/A</v>
      </c>
      <c r="I54" s="9">
        <f t="shared" si="8"/>
        <v>0.5344923378337957</v>
      </c>
      <c r="J54">
        <f t="shared" si="9"/>
        <v>0.001086955434782604</v>
      </c>
      <c r="K54">
        <f t="shared" si="10"/>
        <v>0.0009999989999999956</v>
      </c>
      <c r="L54">
        <f t="shared" si="11"/>
        <v>0.5328725104214641</v>
      </c>
      <c r="M54">
        <f t="shared" si="12"/>
        <v>12.256067739693673</v>
      </c>
      <c r="O54">
        <f t="shared" si="13"/>
        <v>12.256067739693673</v>
      </c>
      <c r="P54">
        <f t="shared" si="17"/>
        <v>4.000000000000002</v>
      </c>
      <c r="R54">
        <f t="shared" si="14"/>
        <v>12.910216058873427</v>
      </c>
      <c r="S54" t="b">
        <f t="shared" si="15"/>
        <v>0</v>
      </c>
    </row>
    <row r="55" spans="1:19" ht="13.5">
      <c r="A55">
        <f t="shared" si="16"/>
        <v>4.100000000000001</v>
      </c>
      <c r="B55">
        <f t="shared" si="1"/>
        <v>7.943282347242788E-05</v>
      </c>
      <c r="C55">
        <f t="shared" si="2"/>
        <v>1.2256329660744609E-12</v>
      </c>
      <c r="D55">
        <f t="shared" si="3"/>
        <v>0.4089211431971377</v>
      </c>
      <c r="E55">
        <f t="shared" si="4"/>
        <v>0.5910708834760344</v>
      </c>
      <c r="F55">
        <f t="shared" si="5"/>
        <v>7.97332682789827E-06</v>
      </c>
      <c r="G55" s="5">
        <f t="shared" si="6"/>
        <v>4.8044045130539485E-15</v>
      </c>
      <c r="H55" s="5" t="e">
        <f t="shared" si="7"/>
        <v>#N/A</v>
      </c>
      <c r="I55" s="9">
        <f t="shared" si="8"/>
        <v>0.5910868301297046</v>
      </c>
      <c r="J55">
        <f t="shared" si="9"/>
        <v>0.000863398886737899</v>
      </c>
      <c r="K55">
        <f t="shared" si="10"/>
        <v>0.000794326975798867</v>
      </c>
      <c r="L55">
        <f t="shared" si="11"/>
        <v>0.5897549729588341</v>
      </c>
      <c r="M55">
        <f t="shared" si="12"/>
        <v>13.564364378053183</v>
      </c>
      <c r="O55">
        <f t="shared" si="13"/>
        <v>13.564364378053183</v>
      </c>
      <c r="P55">
        <f t="shared" si="17"/>
        <v>4.100000000000001</v>
      </c>
      <c r="R55">
        <f t="shared" si="14"/>
        <v>14.191344301139559</v>
      </c>
      <c r="S55" t="b">
        <f t="shared" si="15"/>
        <v>0</v>
      </c>
    </row>
    <row r="56" spans="1:19" ht="13.5">
      <c r="A56">
        <f t="shared" si="16"/>
        <v>4.200000000000001</v>
      </c>
      <c r="B56">
        <f t="shared" si="1"/>
        <v>6.309573444801916E-05</v>
      </c>
      <c r="C56">
        <f t="shared" si="2"/>
        <v>7.082845952369942E-13</v>
      </c>
      <c r="D56">
        <f t="shared" si="3"/>
        <v>0.35464366278770687</v>
      </c>
      <c r="E56">
        <f t="shared" si="4"/>
        <v>0.6453453776753804</v>
      </c>
      <c r="F56">
        <f t="shared" si="5"/>
        <v>1.0959536912827413E-05</v>
      </c>
      <c r="G56" s="5">
        <f t="shared" si="6"/>
        <v>8.313658934775431E-15</v>
      </c>
      <c r="H56" s="5" t="e">
        <f t="shared" si="7"/>
        <v>#N/A</v>
      </c>
      <c r="I56" s="9">
        <f t="shared" si="8"/>
        <v>0.645367296749231</v>
      </c>
      <c r="J56">
        <f t="shared" si="9"/>
        <v>0.0006858214778119556</v>
      </c>
      <c r="K56">
        <f t="shared" si="10"/>
        <v>0.0006309557595869991</v>
      </c>
      <c r="L56">
        <f t="shared" si="11"/>
        <v>0.6442749662706929</v>
      </c>
      <c r="M56">
        <f t="shared" si="12"/>
        <v>14.818324224225936</v>
      </c>
      <c r="O56">
        <f t="shared" si="13"/>
        <v>14.818324224225936</v>
      </c>
      <c r="P56">
        <f t="shared" si="17"/>
        <v>4.200000000000001</v>
      </c>
      <c r="R56">
        <f t="shared" si="14"/>
        <v>15.404594123721072</v>
      </c>
      <c r="S56" t="b">
        <f t="shared" si="15"/>
        <v>0</v>
      </c>
    </row>
    <row r="57" spans="1:19" ht="13.5">
      <c r="A57">
        <f t="shared" si="16"/>
        <v>4.300000000000001</v>
      </c>
      <c r="B57">
        <f t="shared" si="1"/>
        <v>5.011872336272706E-05</v>
      </c>
      <c r="C57">
        <f t="shared" si="2"/>
        <v>4.143018574420923E-13</v>
      </c>
      <c r="D57">
        <f t="shared" si="3"/>
        <v>0.3038667071315549</v>
      </c>
      <c r="E57">
        <f t="shared" si="4"/>
        <v>0.6961184101207387</v>
      </c>
      <c r="F57">
        <f t="shared" si="5"/>
        <v>1.4882747706427066E-05</v>
      </c>
      <c r="G57" s="5">
        <f t="shared" si="6"/>
        <v>1.4212913719265365E-14</v>
      </c>
      <c r="H57" s="5" t="e">
        <f t="shared" si="7"/>
        <v>#N/A</v>
      </c>
      <c r="I57" s="9">
        <f t="shared" si="8"/>
        <v>0.6961481756161942</v>
      </c>
      <c r="J57">
        <f t="shared" si="9"/>
        <v>0.0005447665634401692</v>
      </c>
      <c r="K57">
        <f t="shared" si="10"/>
        <v>0.0005011852383649556</v>
      </c>
      <c r="L57">
        <f t="shared" si="11"/>
        <v>0.6952549575311394</v>
      </c>
      <c r="M57">
        <f t="shared" si="12"/>
        <v>15.990864023216206</v>
      </c>
      <c r="O57">
        <f t="shared" si="13"/>
        <v>15.990864023216206</v>
      </c>
      <c r="P57">
        <f t="shared" si="17"/>
        <v>4.300000000000001</v>
      </c>
      <c r="R57">
        <f t="shared" si="14"/>
        <v>16.526507373228824</v>
      </c>
      <c r="S57" t="b">
        <f t="shared" si="15"/>
        <v>0</v>
      </c>
    </row>
    <row r="58" spans="1:19" ht="13.5">
      <c r="A58">
        <f t="shared" si="16"/>
        <v>4.4</v>
      </c>
      <c r="B58">
        <f t="shared" si="1"/>
        <v>3.9810717055349634E-05</v>
      </c>
      <c r="C58">
        <f t="shared" si="2"/>
        <v>2.450707180972098E-13</v>
      </c>
      <c r="D58">
        <f t="shared" si="3"/>
        <v>0.25745929557765984</v>
      </c>
      <c r="E58">
        <f t="shared" si="4"/>
        <v>0.7425207192187561</v>
      </c>
      <c r="F58">
        <f t="shared" si="5"/>
        <v>1.9985203584141254E-05</v>
      </c>
      <c r="G58" s="5">
        <f t="shared" si="6"/>
        <v>2.402749948780143E-14</v>
      </c>
      <c r="H58" s="5" t="e">
        <f t="shared" si="7"/>
        <v>#N/A</v>
      </c>
      <c r="I58" s="9">
        <f t="shared" si="8"/>
        <v>0.7425606896259964</v>
      </c>
      <c r="J58">
        <f t="shared" si="9"/>
        <v>0.0004327224550728966</v>
      </c>
      <c r="K58">
        <f t="shared" si="10"/>
        <v>0.00039810465866706483</v>
      </c>
      <c r="L58">
        <f t="shared" si="11"/>
        <v>0.7418326401409322</v>
      </c>
      <c r="M58">
        <f t="shared" si="12"/>
        <v>17.06215072324144</v>
      </c>
      <c r="O58">
        <f t="shared" si="13"/>
        <v>17.06215072324144</v>
      </c>
      <c r="P58">
        <f t="shared" si="17"/>
        <v>4.4</v>
      </c>
      <c r="R58">
        <f t="shared" si="14"/>
        <v>17.541262165499706</v>
      </c>
      <c r="S58" t="b">
        <f t="shared" si="15"/>
        <v>0</v>
      </c>
    </row>
    <row r="59" spans="1:19" ht="13.5">
      <c r="A59">
        <f t="shared" si="16"/>
        <v>4.5</v>
      </c>
      <c r="B59">
        <f t="shared" si="1"/>
        <v>3.162277660168375E-05</v>
      </c>
      <c r="C59">
        <f t="shared" si="2"/>
        <v>1.4644202920282138E-13</v>
      </c>
      <c r="D59">
        <f t="shared" si="3"/>
        <v>0.21594057917543802</v>
      </c>
      <c r="E59">
        <f t="shared" si="4"/>
        <v>0.7840328543294709</v>
      </c>
      <c r="F59">
        <f t="shared" si="5"/>
        <v>2.6566495091067945E-05</v>
      </c>
      <c r="G59" s="5">
        <f t="shared" si="6"/>
        <v>4.0210017476611075E-14</v>
      </c>
      <c r="H59" s="5" t="e">
        <f t="shared" si="7"/>
        <v>#N/A</v>
      </c>
      <c r="I59" s="9">
        <f t="shared" si="8"/>
        <v>0.7840859873197737</v>
      </c>
      <c r="J59">
        <f t="shared" si="9"/>
        <v>0.000343722395368671</v>
      </c>
      <c r="K59">
        <f t="shared" si="10"/>
        <v>0.0003162246037391773</v>
      </c>
      <c r="L59">
        <f t="shared" si="11"/>
        <v>0.7834945046851293</v>
      </c>
      <c r="M59">
        <f t="shared" si="12"/>
        <v>18.02037360775797</v>
      </c>
      <c r="O59">
        <f t="shared" si="13"/>
        <v>18.02037360775797</v>
      </c>
      <c r="P59">
        <f t="shared" si="17"/>
        <v>4.5</v>
      </c>
      <c r="R59">
        <f t="shared" si="14"/>
        <v>18.44084778482017</v>
      </c>
      <c r="S59" t="b">
        <f t="shared" si="15"/>
        <v>0</v>
      </c>
    </row>
    <row r="60" spans="1:19" ht="13.5">
      <c r="A60">
        <f t="shared" si="16"/>
        <v>4.6</v>
      </c>
      <c r="B60">
        <f t="shared" si="1"/>
        <v>2.511886431509579E-05</v>
      </c>
      <c r="C60">
        <f t="shared" si="2"/>
        <v>8.829561822754248E-14</v>
      </c>
      <c r="D60">
        <f t="shared" si="3"/>
        <v>0.1794985101499327</v>
      </c>
      <c r="E60">
        <f t="shared" si="4"/>
        <v>0.8204664904299993</v>
      </c>
      <c r="F60">
        <f t="shared" si="5"/>
        <v>3.499942006804596E-05</v>
      </c>
      <c r="G60" s="5">
        <f t="shared" si="6"/>
        <v>6.669002009115588E-14</v>
      </c>
      <c r="H60" s="5" t="e">
        <f t="shared" si="7"/>
        <v>#N/A</v>
      </c>
      <c r="I60" s="9">
        <f t="shared" si="8"/>
        <v>0.8205364892703355</v>
      </c>
      <c r="J60">
        <f t="shared" si="9"/>
        <v>0.000273026806607883</v>
      </c>
      <c r="K60">
        <f t="shared" si="10"/>
        <v>0.00025118466207925237</v>
      </c>
      <c r="L60">
        <f t="shared" si="11"/>
        <v>0.8200574766035814</v>
      </c>
      <c r="M60">
        <f t="shared" si="12"/>
        <v>18.86132196188237</v>
      </c>
      <c r="O60">
        <f t="shared" si="13"/>
        <v>18.86132196188237</v>
      </c>
      <c r="P60">
        <f t="shared" si="17"/>
        <v>4.6</v>
      </c>
      <c r="R60">
        <f t="shared" si="14"/>
        <v>19.224222941447394</v>
      </c>
      <c r="S60" t="b">
        <f t="shared" si="15"/>
        <v>0</v>
      </c>
    </row>
    <row r="61" spans="1:19" ht="13.5">
      <c r="A61">
        <f t="shared" si="16"/>
        <v>4.699999999999999</v>
      </c>
      <c r="B61">
        <f t="shared" si="1"/>
        <v>1.9952623149688803E-05</v>
      </c>
      <c r="C61">
        <f t="shared" si="2"/>
        <v>5.3654556017645977E-14</v>
      </c>
      <c r="D61">
        <f t="shared" si="3"/>
        <v>0.14804488074843872</v>
      </c>
      <c r="E61">
        <f t="shared" si="4"/>
        <v>0.851909369009683</v>
      </c>
      <c r="F61">
        <f t="shared" si="5"/>
        <v>4.575024187839169E-05</v>
      </c>
      <c r="G61" s="5">
        <f t="shared" si="6"/>
        <v>1.0974718627098956E-13</v>
      </c>
      <c r="H61" s="5" t="e">
        <f t="shared" si="7"/>
        <v>#N/A</v>
      </c>
      <c r="I61" s="9">
        <f t="shared" si="8"/>
        <v>0.8520008694937691</v>
      </c>
      <c r="J61">
        <f t="shared" si="9"/>
        <v>0.0002168708908962519</v>
      </c>
      <c r="K61">
        <f t="shared" si="10"/>
        <v>0.00019952121962455173</v>
      </c>
      <c r="L61">
        <f t="shared" si="11"/>
        <v>0.851614083522279</v>
      </c>
      <c r="M61">
        <f t="shared" si="12"/>
        <v>19.587123921012417</v>
      </c>
      <c r="O61">
        <f t="shared" si="13"/>
        <v>19.587123921012417</v>
      </c>
      <c r="P61">
        <f t="shared" si="17"/>
        <v>4.699999999999999</v>
      </c>
      <c r="R61">
        <f t="shared" si="14"/>
        <v>19.895852831387955</v>
      </c>
      <c r="S61" t="b">
        <f t="shared" si="15"/>
        <v>0</v>
      </c>
    </row>
    <row r="62" spans="1:19" ht="13.5">
      <c r="A62">
        <f t="shared" si="16"/>
        <v>4.799999999999999</v>
      </c>
      <c r="B62">
        <f t="shared" si="1"/>
        <v>1.5848931924611158E-05</v>
      </c>
      <c r="C62">
        <f t="shared" si="2"/>
        <v>3.282333658140085E-14</v>
      </c>
      <c r="D62">
        <f t="shared" si="3"/>
        <v>0.12128784335078358</v>
      </c>
      <c r="E62">
        <f t="shared" si="4"/>
        <v>0.8786527524324965</v>
      </c>
      <c r="F62">
        <f t="shared" si="5"/>
        <v>5.940421672009138E-05</v>
      </c>
      <c r="G62" s="5">
        <f t="shared" si="6"/>
        <v>1.7939786648297313E-13</v>
      </c>
      <c r="H62" s="5" t="e">
        <f t="shared" si="7"/>
        <v>#N/A</v>
      </c>
      <c r="I62" s="9">
        <f t="shared" si="8"/>
        <v>0.8787715608664749</v>
      </c>
      <c r="J62">
        <f t="shared" si="9"/>
        <v>0.00017226414094855083</v>
      </c>
      <c r="K62">
        <f t="shared" si="10"/>
        <v>0.00015848300967266675</v>
      </c>
      <c r="L62">
        <f t="shared" si="11"/>
        <v>0.8784600757288477</v>
      </c>
      <c r="M62">
        <f t="shared" si="12"/>
        <v>20.204581741763498</v>
      </c>
      <c r="O62">
        <f t="shared" si="13"/>
        <v>20.204581741763498</v>
      </c>
      <c r="P62">
        <f t="shared" si="17"/>
        <v>4.799999999999999</v>
      </c>
      <c r="R62">
        <f t="shared" si="14"/>
        <v>20.464030642146945</v>
      </c>
      <c r="S62" t="b">
        <f t="shared" si="15"/>
        <v>0</v>
      </c>
    </row>
    <row r="63" spans="1:19" ht="13.5">
      <c r="A63">
        <f t="shared" si="16"/>
        <v>4.899999999999999</v>
      </c>
      <c r="B63">
        <f t="shared" si="1"/>
        <v>1.2589254117941702E-05</v>
      </c>
      <c r="C63">
        <f t="shared" si="2"/>
        <v>2.0193819717687698E-14</v>
      </c>
      <c r="D63">
        <f t="shared" si="3"/>
        <v>0.09880559214962438</v>
      </c>
      <c r="E63">
        <f t="shared" si="4"/>
        <v>0.9011177102943627</v>
      </c>
      <c r="F63">
        <f t="shared" si="5"/>
        <v>7.669755601293571E-05</v>
      </c>
      <c r="G63" s="5">
        <f t="shared" si="6"/>
        <v>2.9159597519820264E-13</v>
      </c>
      <c r="H63" s="5" t="e">
        <f t="shared" si="7"/>
        <v>#N/A</v>
      </c>
      <c r="I63" s="9">
        <f t="shared" si="8"/>
        <v>0.9012711054072633</v>
      </c>
      <c r="J63">
        <f t="shared" si="9"/>
        <v>0.00013683108467072802</v>
      </c>
      <c r="K63">
        <f t="shared" si="10"/>
        <v>0.00012588459789706976</v>
      </c>
      <c r="L63">
        <f t="shared" si="11"/>
        <v>0.9010208496752342</v>
      </c>
      <c r="M63">
        <f t="shared" si="12"/>
        <v>20.723479542530388</v>
      </c>
      <c r="O63">
        <f t="shared" si="13"/>
        <v>20.723479542530388</v>
      </c>
      <c r="P63">
        <f t="shared" si="17"/>
        <v>4.899999999999999</v>
      </c>
      <c r="R63">
        <f t="shared" si="14"/>
        <v>20.939295518450308</v>
      </c>
      <c r="S63" t="b">
        <f t="shared" si="15"/>
        <v>0</v>
      </c>
    </row>
    <row r="64" spans="1:19" ht="13.5">
      <c r="A64">
        <f t="shared" si="16"/>
        <v>4.999999999999998</v>
      </c>
      <c r="B64">
        <f t="shared" si="1"/>
        <v>1.0000000000000033E-05</v>
      </c>
      <c r="C64">
        <f t="shared" si="2"/>
        <v>1.2482766483739708E-14</v>
      </c>
      <c r="D64">
        <f t="shared" si="3"/>
        <v>0.08011044677497005</v>
      </c>
      <c r="E64">
        <f t="shared" si="4"/>
        <v>0.9197909958441469</v>
      </c>
      <c r="F64">
        <f t="shared" si="5"/>
        <v>9.8557380883072E-05</v>
      </c>
      <c r="G64" s="5">
        <f t="shared" si="6"/>
        <v>4.717252831114183E-13</v>
      </c>
      <c r="H64" s="5" t="e">
        <f t="shared" si="7"/>
        <v>#N/A</v>
      </c>
      <c r="I64" s="9">
        <f t="shared" si="8"/>
        <v>0.9199881106073282</v>
      </c>
      <c r="J64">
        <f t="shared" si="9"/>
        <v>0.000108684782608696</v>
      </c>
      <c r="K64">
        <f t="shared" si="10"/>
        <v>9.999000000000032E-05</v>
      </c>
      <c r="L64">
        <f t="shared" si="11"/>
        <v>0.9197874562769663</v>
      </c>
      <c r="M64">
        <f t="shared" si="12"/>
        <v>21.155111494370225</v>
      </c>
      <c r="O64">
        <f t="shared" si="13"/>
        <v>21.155111494370225</v>
      </c>
      <c r="P64">
        <f t="shared" si="17"/>
        <v>4.999999999999998</v>
      </c>
      <c r="R64">
        <f t="shared" si="14"/>
        <v>21.33312864041237</v>
      </c>
      <c r="S64" t="b">
        <f t="shared" si="15"/>
        <v>0</v>
      </c>
    </row>
    <row r="65" spans="1:19" ht="13.5">
      <c r="A65">
        <f t="shared" si="16"/>
        <v>5.099999999999998</v>
      </c>
      <c r="B65">
        <f t="shared" si="1"/>
        <v>7.943282347242849E-06</v>
      </c>
      <c r="C65">
        <f t="shared" si="2"/>
        <v>7.746524071598186E-15</v>
      </c>
      <c r="D65">
        <f t="shared" si="3"/>
        <v>0.06469833811848966</v>
      </c>
      <c r="E65">
        <f t="shared" si="4"/>
        <v>0.9351755101763166</v>
      </c>
      <c r="F65">
        <f t="shared" si="5"/>
        <v>0.0001261517051936555</v>
      </c>
      <c r="G65" s="5">
        <f t="shared" si="6"/>
        <v>7.601391926406282E-13</v>
      </c>
      <c r="H65" s="5" t="e">
        <f t="shared" si="7"/>
        <v>#N/A</v>
      </c>
      <c r="I65" s="9">
        <f t="shared" si="8"/>
        <v>0.9354278135889843</v>
      </c>
      <c r="J65">
        <f t="shared" si="9"/>
        <v>8.63263415416419E-05</v>
      </c>
      <c r="K65">
        <f t="shared" si="10"/>
        <v>7.942023421831054E-05</v>
      </c>
      <c r="L65">
        <f t="shared" si="11"/>
        <v>0.9352672081067183</v>
      </c>
      <c r="M65">
        <f t="shared" si="12"/>
        <v>21.511145786454517</v>
      </c>
      <c r="O65">
        <f t="shared" si="13"/>
        <v>21.511145786454517</v>
      </c>
      <c r="P65">
        <f t="shared" si="17"/>
        <v>5.099999999999998</v>
      </c>
      <c r="R65">
        <f t="shared" si="14"/>
        <v>21.656992434407037</v>
      </c>
      <c r="S65" t="b">
        <f t="shared" si="15"/>
        <v>0</v>
      </c>
    </row>
    <row r="66" spans="1:19" ht="13.5">
      <c r="A66">
        <f t="shared" si="16"/>
        <v>5.1999999999999975</v>
      </c>
      <c r="B66">
        <f t="shared" si="1"/>
        <v>6.309573444801966E-06</v>
      </c>
      <c r="C66">
        <f t="shared" si="2"/>
        <v>4.822846786416382E-15</v>
      </c>
      <c r="D66">
        <f t="shared" si="3"/>
        <v>0.052083065101391664</v>
      </c>
      <c r="E66">
        <f t="shared" si="4"/>
        <v>0.9477559828404143</v>
      </c>
      <c r="F66">
        <f t="shared" si="5"/>
        <v>0.0001609520581941362</v>
      </c>
      <c r="G66" s="5">
        <f t="shared" si="6"/>
        <v>1.2209462200086272E-12</v>
      </c>
      <c r="H66" s="5" t="e">
        <f t="shared" si="7"/>
        <v>#N/A</v>
      </c>
      <c r="I66" s="9">
        <f t="shared" si="8"/>
        <v>0.9480778869604655</v>
      </c>
      <c r="J66">
        <f t="shared" si="9"/>
        <v>6.856509295227723E-05</v>
      </c>
      <c r="K66">
        <f t="shared" si="10"/>
        <v>6.307988551609504E-05</v>
      </c>
      <c r="L66">
        <f t="shared" si="11"/>
        <v>0.9479495253199809</v>
      </c>
      <c r="M66">
        <f t="shared" si="12"/>
        <v>21.802839082359558</v>
      </c>
      <c r="O66">
        <f t="shared" si="13"/>
        <v>21.802839082359558</v>
      </c>
      <c r="P66">
        <f t="shared" si="17"/>
        <v>5.1999999999999975</v>
      </c>
      <c r="R66">
        <f t="shared" si="14"/>
        <v>21.921698127178082</v>
      </c>
      <c r="S66" t="b">
        <f t="shared" si="15"/>
        <v>0</v>
      </c>
    </row>
    <row r="67" spans="1:19" ht="13.5">
      <c r="A67">
        <f t="shared" si="16"/>
        <v>5.299999999999997</v>
      </c>
      <c r="B67">
        <f t="shared" si="1"/>
        <v>5.011872336272754E-06</v>
      </c>
      <c r="C67">
        <f t="shared" si="2"/>
        <v>3.0105406393079182E-15</v>
      </c>
      <c r="D67">
        <f t="shared" si="3"/>
        <v>0.041817253531033556</v>
      </c>
      <c r="E67">
        <f t="shared" si="4"/>
        <v>0.9579779344183298</v>
      </c>
      <c r="F67">
        <f t="shared" si="5"/>
        <v>0.00020481205063660254</v>
      </c>
      <c r="G67" s="5">
        <f t="shared" si="6"/>
        <v>1.955939898858003E-12</v>
      </c>
      <c r="H67" s="5" t="e">
        <f t="shared" si="7"/>
        <v>#N/A</v>
      </c>
      <c r="I67" s="9">
        <f t="shared" si="8"/>
        <v>0.9583875585254709</v>
      </c>
      <c r="J67">
        <f t="shared" si="9"/>
        <v>5.4455185586497667E-05</v>
      </c>
      <c r="K67">
        <f t="shared" si="10"/>
        <v>5.009877073957785E-05</v>
      </c>
      <c r="L67">
        <f t="shared" si="11"/>
        <v>0.9582850944346353</v>
      </c>
      <c r="M67">
        <f t="shared" si="12"/>
        <v>22.040557171996607</v>
      </c>
      <c r="O67">
        <f t="shared" si="13"/>
        <v>22.040557171996607</v>
      </c>
      <c r="P67">
        <f t="shared" si="17"/>
        <v>5.299999999999997</v>
      </c>
      <c r="R67">
        <f t="shared" si="14"/>
        <v>22.137045292474205</v>
      </c>
      <c r="S67" t="b">
        <f t="shared" si="15"/>
        <v>0</v>
      </c>
    </row>
    <row r="68" spans="1:19" ht="13.5">
      <c r="A68">
        <f t="shared" si="16"/>
        <v>5.399999999999997</v>
      </c>
      <c r="B68">
        <f t="shared" si="1"/>
        <v>3.981071705534994E-06</v>
      </c>
      <c r="C68">
        <f t="shared" si="2"/>
        <v>1.8832863718773893E-15</v>
      </c>
      <c r="D68">
        <f t="shared" si="3"/>
        <v>0.03350299529068549</v>
      </c>
      <c r="E68">
        <f t="shared" si="4"/>
        <v>0.9662369386743861</v>
      </c>
      <c r="F68">
        <f t="shared" si="5"/>
        <v>0.00026006603492818853</v>
      </c>
      <c r="G68" s="5">
        <f t="shared" si="6"/>
        <v>3.126681444461279E-12</v>
      </c>
      <c r="H68" s="5" t="e">
        <f t="shared" si="7"/>
        <v>#N/A</v>
      </c>
      <c r="I68" s="9">
        <f t="shared" si="8"/>
        <v>0.9667570707536225</v>
      </c>
      <c r="J68">
        <f t="shared" si="9"/>
        <v>4.324521542503787E-05</v>
      </c>
      <c r="K68">
        <f t="shared" si="10"/>
        <v>3.978559819103484E-05</v>
      </c>
      <c r="L68">
        <f t="shared" si="11"/>
        <v>0.9666753657805133</v>
      </c>
      <c r="M68">
        <f t="shared" si="12"/>
        <v>22.233533412951804</v>
      </c>
      <c r="O68">
        <f t="shared" si="13"/>
        <v>22.233533412951804</v>
      </c>
      <c r="P68">
        <f t="shared" si="17"/>
        <v>5.399999999999997</v>
      </c>
      <c r="R68">
        <f t="shared" si="14"/>
        <v>22.31166429439039</v>
      </c>
      <c r="S68" t="b">
        <f t="shared" si="15"/>
        <v>0</v>
      </c>
    </row>
    <row r="69" spans="1:19" ht="13.5">
      <c r="A69">
        <f t="shared" si="16"/>
        <v>5.4999999999999964</v>
      </c>
      <c r="B69">
        <f t="shared" si="1"/>
        <v>3.1622776601683995E-06</v>
      </c>
      <c r="C69">
        <f t="shared" si="2"/>
        <v>1.1801654432435746E-15</v>
      </c>
      <c r="D69">
        <f t="shared" si="3"/>
        <v>0.0267952063693478</v>
      </c>
      <c r="E69">
        <f t="shared" si="4"/>
        <v>0.9728751405746151</v>
      </c>
      <c r="F69">
        <f t="shared" si="5"/>
        <v>0.0003296530560368104</v>
      </c>
      <c r="G69" s="5">
        <f t="shared" si="6"/>
        <v>4.989500910458807E-12</v>
      </c>
      <c r="H69" s="5" t="e">
        <f t="shared" si="7"/>
        <v>#N/A</v>
      </c>
      <c r="I69" s="9">
        <f t="shared" si="8"/>
        <v>0.9735344467016572</v>
      </c>
      <c r="J69">
        <f t="shared" si="9"/>
        <v>3.43382106794373E-05</v>
      </c>
      <c r="K69">
        <f t="shared" si="10"/>
        <v>3.1591153825082314E-05</v>
      </c>
      <c r="L69">
        <f t="shared" si="11"/>
        <v>0.973469355470825</v>
      </c>
      <c r="M69">
        <f t="shared" si="12"/>
        <v>22.389795175828972</v>
      </c>
      <c r="O69">
        <f t="shared" si="13"/>
        <v>22.389795175828972</v>
      </c>
      <c r="P69">
        <f t="shared" si="17"/>
        <v>5.4999999999999964</v>
      </c>
      <c r="R69">
        <f t="shared" si="14"/>
        <v>22.452996945029334</v>
      </c>
      <c r="S69" t="b">
        <f t="shared" si="15"/>
        <v>0</v>
      </c>
    </row>
    <row r="70" spans="1:19" ht="13.5">
      <c r="A70">
        <f t="shared" si="16"/>
        <v>5.599999999999996</v>
      </c>
      <c r="B70">
        <f t="shared" si="1"/>
        <v>2.5118864315095984E-06</v>
      </c>
      <c r="C70">
        <f t="shared" si="2"/>
        <v>7.405939215428627E-16</v>
      </c>
      <c r="D70">
        <f t="shared" si="3"/>
        <v>0.021400299764267248</v>
      </c>
      <c r="E70">
        <f t="shared" si="4"/>
        <v>0.9781824276464467</v>
      </c>
      <c r="F70">
        <f t="shared" si="5"/>
        <v>0.00041727258928559065</v>
      </c>
      <c r="G70" s="5">
        <f t="shared" si="6"/>
        <v>7.950965275664954E-12</v>
      </c>
      <c r="H70" s="5" t="e">
        <f t="shared" si="7"/>
        <v>#N/A</v>
      </c>
      <c r="I70" s="9">
        <f t="shared" si="8"/>
        <v>0.9790169728488708</v>
      </c>
      <c r="J70">
        <f t="shared" si="9"/>
        <v>2.7259840867435476E-05</v>
      </c>
      <c r="K70">
        <f t="shared" si="10"/>
        <v>2.5079053598040636E-05</v>
      </c>
      <c r="L70">
        <f t="shared" si="11"/>
        <v>0.9789651614882477</v>
      </c>
      <c r="M70">
        <f t="shared" si="12"/>
        <v>22.516198714229695</v>
      </c>
      <c r="O70">
        <f t="shared" si="13"/>
        <v>22.516198714229695</v>
      </c>
      <c r="P70">
        <f t="shared" si="17"/>
        <v>5.599999999999996</v>
      </c>
      <c r="R70">
        <f t="shared" si="14"/>
        <v>22.56736282722613</v>
      </c>
      <c r="S70" t="b">
        <f t="shared" si="15"/>
        <v>0</v>
      </c>
    </row>
    <row r="71" spans="1:19" ht="13.5">
      <c r="A71">
        <f t="shared" si="16"/>
        <v>5.699999999999996</v>
      </c>
      <c r="B71">
        <f t="shared" si="1"/>
        <v>1.995262314968896E-06</v>
      </c>
      <c r="C71">
        <f t="shared" si="2"/>
        <v>4.652769428536937E-16</v>
      </c>
      <c r="D71">
        <f t="shared" si="3"/>
        <v>0.01707215985929648</v>
      </c>
      <c r="E71">
        <f t="shared" si="4"/>
        <v>0.9824002599643397</v>
      </c>
      <c r="F71">
        <f t="shared" si="5"/>
        <v>0.0005275801763632466</v>
      </c>
      <c r="G71" s="5">
        <f t="shared" si="6"/>
        <v>1.2655766944822486E-11</v>
      </c>
      <c r="H71" s="5" t="e">
        <f t="shared" si="7"/>
        <v>#N/A</v>
      </c>
      <c r="I71" s="9">
        <f t="shared" si="8"/>
        <v>0.9834554203550334</v>
      </c>
      <c r="J71">
        <f t="shared" si="9"/>
        <v>2.163315698513721E-05</v>
      </c>
      <c r="K71">
        <f t="shared" si="10"/>
        <v>1.9902504426326233E-05</v>
      </c>
      <c r="L71">
        <f t="shared" si="11"/>
        <v>0.9834142147922855</v>
      </c>
      <c r="M71">
        <f t="shared" si="12"/>
        <v>22.618526940222566</v>
      </c>
      <c r="O71">
        <f t="shared" si="13"/>
        <v>22.618526940222566</v>
      </c>
      <c r="P71">
        <f t="shared" si="17"/>
        <v>5.699999999999996</v>
      </c>
      <c r="R71">
        <f t="shared" si="14"/>
        <v>22.660072551282333</v>
      </c>
      <c r="S71" t="b">
        <f t="shared" si="15"/>
        <v>0</v>
      </c>
    </row>
    <row r="72" spans="1:19" ht="13.5">
      <c r="A72">
        <f t="shared" si="16"/>
        <v>5.799999999999995</v>
      </c>
      <c r="B72">
        <f t="shared" si="1"/>
        <v>1.5848931924611283E-06</v>
      </c>
      <c r="C72">
        <f t="shared" si="2"/>
        <v>2.925792064781767E-16</v>
      </c>
      <c r="D72">
        <f t="shared" si="3"/>
        <v>0.013606816948667982</v>
      </c>
      <c r="E72">
        <f t="shared" si="4"/>
        <v>0.985726749977283</v>
      </c>
      <c r="F72">
        <f t="shared" si="5"/>
        <v>0.0006664330740481013</v>
      </c>
      <c r="G72" s="5">
        <f t="shared" si="6"/>
        <v>2.0125957085043403E-11</v>
      </c>
      <c r="H72" s="5" t="e">
        <f t="shared" si="7"/>
        <v>#N/A</v>
      </c>
      <c r="I72" s="9">
        <f t="shared" si="8"/>
        <v>0.9870596161857572</v>
      </c>
      <c r="J72">
        <f t="shared" si="9"/>
        <v>1.7158517598003548E-05</v>
      </c>
      <c r="K72">
        <f t="shared" si="10"/>
        <v>1.5785836190163263E-05</v>
      </c>
      <c r="L72">
        <f t="shared" si="11"/>
        <v>0.9870268766235695</v>
      </c>
      <c r="M72">
        <f t="shared" si="12"/>
        <v>22.701618162342097</v>
      </c>
      <c r="O72">
        <f t="shared" si="13"/>
        <v>22.701618162342097</v>
      </c>
      <c r="P72">
        <f t="shared" si="17"/>
        <v>5.799999999999995</v>
      </c>
      <c r="R72">
        <f t="shared" si="14"/>
        <v>22.73556160758672</v>
      </c>
      <c r="S72" t="b">
        <f t="shared" si="15"/>
        <v>0</v>
      </c>
    </row>
    <row r="73" spans="1:19" ht="13.5">
      <c r="A73">
        <f t="shared" si="16"/>
        <v>5.899999999999995</v>
      </c>
      <c r="B73">
        <f t="shared" si="1"/>
        <v>1.25892541179418E-06</v>
      </c>
      <c r="C73">
        <f t="shared" si="2"/>
        <v>1.8412022983786227E-16</v>
      </c>
      <c r="D73">
        <f t="shared" si="3"/>
        <v>0.010836735956314984</v>
      </c>
      <c r="E73">
        <f t="shared" si="4"/>
        <v>0.9883220655397079</v>
      </c>
      <c r="F73">
        <f t="shared" si="5"/>
        <v>0.0008411985039755763</v>
      </c>
      <c r="G73" s="5">
        <f t="shared" si="6"/>
        <v>3.198147514122289E-11</v>
      </c>
      <c r="H73" s="5" t="e">
        <f t="shared" si="7"/>
        <v>#N/A</v>
      </c>
      <c r="I73" s="9">
        <f t="shared" si="8"/>
        <v>0.9900044626436035</v>
      </c>
      <c r="J73">
        <f t="shared" si="9"/>
        <v>1.3597631841814536E-05</v>
      </c>
      <c r="K73">
        <f t="shared" si="10"/>
        <v>1.2509821294469374E-05</v>
      </c>
      <c r="L73">
        <f t="shared" si="11"/>
        <v>0.9899784805578846</v>
      </c>
      <c r="M73">
        <f t="shared" si="12"/>
        <v>22.769505052831345</v>
      </c>
      <c r="O73">
        <f t="shared" si="13"/>
        <v>22.769505052831345</v>
      </c>
      <c r="P73">
        <f t="shared" si="17"/>
        <v>5.899999999999995</v>
      </c>
      <c r="R73">
        <f t="shared" si="14"/>
        <v>22.797528289116634</v>
      </c>
      <c r="S73" t="b">
        <f t="shared" si="15"/>
        <v>0</v>
      </c>
    </row>
    <row r="74" spans="1:19" ht="13.5">
      <c r="A74">
        <f t="shared" si="16"/>
        <v>5.999999999999995</v>
      </c>
      <c r="B74">
        <f t="shared" si="1"/>
        <v>1.0000000000000112E-06</v>
      </c>
      <c r="C74">
        <f t="shared" si="2"/>
        <v>1.1593838902677223E-16</v>
      </c>
      <c r="D74">
        <f t="shared" si="3"/>
        <v>0.008625270787306833</v>
      </c>
      <c r="E74">
        <f t="shared" si="4"/>
        <v>0.9903135890837483</v>
      </c>
      <c r="F74">
        <f t="shared" si="5"/>
        <v>0.0010611401289423632</v>
      </c>
      <c r="G74" s="5">
        <f t="shared" si="6"/>
        <v>5.078935978829318E-11</v>
      </c>
      <c r="H74" s="5" t="e">
        <f t="shared" si="7"/>
        <v>#N/A</v>
      </c>
      <c r="I74" s="9">
        <f t="shared" si="8"/>
        <v>0.9924358694940012</v>
      </c>
      <c r="J74">
        <f t="shared" si="9"/>
        <v>1.0760869565217514E-05</v>
      </c>
      <c r="K74">
        <f t="shared" si="10"/>
        <v>9.900000000000112E-06</v>
      </c>
      <c r="L74">
        <f t="shared" si="11"/>
        <v>0.9924152837131273</v>
      </c>
      <c r="M74">
        <f t="shared" si="12"/>
        <v>22.825551525401927</v>
      </c>
      <c r="O74">
        <f t="shared" si="13"/>
        <v>22.825551525401927</v>
      </c>
      <c r="P74">
        <f t="shared" si="17"/>
        <v>5.999999999999995</v>
      </c>
      <c r="R74">
        <f t="shared" si="14"/>
        <v>22.849066314097463</v>
      </c>
      <c r="S74" t="b">
        <f t="shared" si="15"/>
        <v>0</v>
      </c>
    </row>
    <row r="75" spans="1:19" ht="13.5">
      <c r="A75">
        <f t="shared" si="16"/>
        <v>6.099999999999994</v>
      </c>
      <c r="B75">
        <f t="shared" si="1"/>
        <v>7.943282347242912E-07</v>
      </c>
      <c r="C75">
        <f t="shared" si="2"/>
        <v>7.30425069632238E-17</v>
      </c>
      <c r="D75">
        <f t="shared" si="3"/>
        <v>0.00686158313103401</v>
      </c>
      <c r="E75">
        <f t="shared" si="4"/>
        <v>0.9918005147875788</v>
      </c>
      <c r="F75">
        <f t="shared" si="5"/>
        <v>0.0013379020813837174</v>
      </c>
      <c r="G75" s="5">
        <f t="shared" si="6"/>
        <v>8.061657243665813E-11</v>
      </c>
      <c r="H75" s="5" t="e">
        <f t="shared" si="7"/>
        <v>#N/A</v>
      </c>
      <c r="I75" s="9">
        <f t="shared" si="8"/>
        <v>0.994476319192196</v>
      </c>
      <c r="J75">
        <f t="shared" si="9"/>
        <v>8.497162832677714E-06</v>
      </c>
      <c r="K75">
        <f t="shared" si="10"/>
        <v>7.817389806063497E-06</v>
      </c>
      <c r="L75">
        <f t="shared" si="11"/>
        <v>0.9944600479475219</v>
      </c>
      <c r="M75">
        <f t="shared" si="12"/>
        <v>22.872581102793003</v>
      </c>
      <c r="O75">
        <f t="shared" si="13"/>
        <v>22.872581102793003</v>
      </c>
      <c r="P75">
        <f t="shared" si="17"/>
        <v>6.099999999999994</v>
      </c>
      <c r="R75">
        <f t="shared" si="14"/>
        <v>22.892787683386523</v>
      </c>
      <c r="S75" t="b">
        <f t="shared" si="15"/>
        <v>0</v>
      </c>
    </row>
    <row r="76" spans="1:19" ht="13.5">
      <c r="A76">
        <f t="shared" si="16"/>
        <v>6.199999999999994</v>
      </c>
      <c r="B76">
        <f t="shared" si="1"/>
        <v>6.309573444802015E-07</v>
      </c>
      <c r="C76">
        <f t="shared" si="2"/>
        <v>4.6037632316302737E-17</v>
      </c>
      <c r="D76">
        <f t="shared" si="3"/>
        <v>0.00545615902714479</v>
      </c>
      <c r="E76">
        <f t="shared" si="4"/>
        <v>0.9928577266407843</v>
      </c>
      <c r="F76">
        <f t="shared" si="5"/>
        <v>0.001686114332065282</v>
      </c>
      <c r="G76" s="5">
        <f t="shared" si="6"/>
        <v>1.2790485212400112E-10</v>
      </c>
      <c r="H76" s="5" t="e">
        <f t="shared" si="7"/>
        <v>#N/A</v>
      </c>
      <c r="I76" s="9">
        <f t="shared" si="8"/>
        <v>0.9962299556886294</v>
      </c>
      <c r="J76">
        <f t="shared" si="9"/>
        <v>6.685961006039028E-06</v>
      </c>
      <c r="K76">
        <f t="shared" si="10"/>
        <v>6.151084125555905E-06</v>
      </c>
      <c r="L76">
        <f t="shared" si="11"/>
        <v>0.996217141912176</v>
      </c>
      <c r="M76">
        <f t="shared" si="12"/>
        <v>22.912994263980046</v>
      </c>
      <c r="O76">
        <f t="shared" si="13"/>
        <v>22.912994263980046</v>
      </c>
      <c r="P76">
        <f t="shared" si="17"/>
        <v>6.199999999999994</v>
      </c>
      <c r="R76">
        <f t="shared" si="14"/>
        <v>22.930934495680873</v>
      </c>
      <c r="S76" t="b">
        <f t="shared" si="15"/>
        <v>0</v>
      </c>
    </row>
    <row r="77" spans="1:19" ht="13.5">
      <c r="A77">
        <f t="shared" si="16"/>
        <v>6.299999999999994</v>
      </c>
      <c r="B77">
        <f t="shared" si="1"/>
        <v>5.011872336272793E-07</v>
      </c>
      <c r="C77">
        <f t="shared" si="2"/>
        <v>2.9027867072632653E-17</v>
      </c>
      <c r="D77">
        <f t="shared" si="3"/>
        <v>0.004336954584517611</v>
      </c>
      <c r="E77">
        <f t="shared" si="4"/>
        <v>0.9935388969194138</v>
      </c>
      <c r="F77">
        <f t="shared" si="5"/>
        <v>0.0021241484960595365</v>
      </c>
      <c r="G77" s="5">
        <f t="shared" si="6"/>
        <v>2.0285460653454038E-10</v>
      </c>
      <c r="H77" s="5" t="e">
        <f t="shared" si="7"/>
        <v>#N/A</v>
      </c>
      <c r="I77" s="9">
        <f t="shared" si="8"/>
        <v>0.9977871945200967</v>
      </c>
      <c r="J77">
        <f t="shared" si="9"/>
        <v>5.230810983452074E-06</v>
      </c>
      <c r="K77">
        <f t="shared" si="10"/>
        <v>4.812346104775908E-06</v>
      </c>
      <c r="L77">
        <f t="shared" si="11"/>
        <v>0.9977771620600739</v>
      </c>
      <c r="M77">
        <f t="shared" si="12"/>
        <v>22.9488747273817</v>
      </c>
      <c r="O77">
        <f t="shared" si="13"/>
        <v>22.9488747273817</v>
      </c>
      <c r="P77">
        <f t="shared" si="17"/>
        <v>6.299999999999994</v>
      </c>
      <c r="R77">
        <f t="shared" si="14"/>
        <v>22.965480417357075</v>
      </c>
      <c r="S77" t="b">
        <f t="shared" si="15"/>
        <v>0</v>
      </c>
    </row>
    <row r="78" spans="1:19" ht="13.5">
      <c r="A78">
        <f t="shared" si="16"/>
        <v>6.399999999999993</v>
      </c>
      <c r="B78">
        <f t="shared" si="1"/>
        <v>3.9810717055350317E-07</v>
      </c>
      <c r="C78">
        <f t="shared" si="2"/>
        <v>1.8309082202485477E-17</v>
      </c>
      <c r="D78">
        <f t="shared" si="3"/>
        <v>0.0034461440366168015</v>
      </c>
      <c r="E78">
        <f t="shared" si="4"/>
        <v>0.9938787965914581</v>
      </c>
      <c r="F78">
        <f t="shared" si="5"/>
        <v>0.0026750593719108606</v>
      </c>
      <c r="G78" s="5">
        <f t="shared" si="6"/>
        <v>3.216128743338361E-10</v>
      </c>
      <c r="H78" s="5" t="e">
        <f t="shared" si="7"/>
        <v>#N/A</v>
      </c>
      <c r="I78" s="9">
        <f t="shared" si="8"/>
        <v>0.9992289163001185</v>
      </c>
      <c r="J78">
        <f t="shared" si="9"/>
        <v>4.054220719982693E-06</v>
      </c>
      <c r="K78">
        <f t="shared" si="10"/>
        <v>3.729883062384077E-06</v>
      </c>
      <c r="L78">
        <f t="shared" si="11"/>
        <v>0.999221135101411</v>
      </c>
      <c r="M78">
        <f t="shared" si="12"/>
        <v>22.98208610733245</v>
      </c>
      <c r="O78">
        <f t="shared" si="13"/>
        <v>22.98208610733245</v>
      </c>
      <c r="P78">
        <f aca="true" t="shared" si="18" ref="P78:P109">A78</f>
        <v>6.399999999999993</v>
      </c>
      <c r="R78">
        <f t="shared" si="14"/>
        <v>22.998223665759227</v>
      </c>
      <c r="S78" t="b">
        <f t="shared" si="15"/>
        <v>0</v>
      </c>
    </row>
    <row r="79" spans="1:19" ht="13.5">
      <c r="A79">
        <f t="shared" si="16"/>
        <v>6.499999999999993</v>
      </c>
      <c r="B79">
        <f aca="true" t="shared" si="19" ref="B79:B142">10^-A79</f>
        <v>3.1622776601684237E-07</v>
      </c>
      <c r="C79">
        <f aca="true" t="shared" si="20" ref="C79:C142">IF(n=4,B79^4+Ka1*B79^3+Ka1*Ka2*B79^2+Ka1*Ka2*Ka3*B79+Ka1*Ka2*Ka3*Ka4,IF(n=3,B79^3+Ka1*B79^2+Ka1*Ka2*B79+Ka1*Ka3*Ka3,IF(n=2,B79^2+Ka1*B79+Ka1*Ka2,B79+Ka1)))</f>
        <v>1.155206350607051E-17</v>
      </c>
      <c r="D79">
        <f aca="true" t="shared" si="21" ref="D79:D142">B79^n/C79</f>
        <v>0.002737413673762062</v>
      </c>
      <c r="E79">
        <f aca="true" t="shared" si="22" ref="E79:E142">(Ka1*$B79^(n-1))/$C79</f>
        <v>0.9938948317705909</v>
      </c>
      <c r="F79">
        <f aca="true" t="shared" si="23" ref="F79:F142">IF(n&gt;1,(Ka1*Ka2*$B79^(n-2))/$C79,NA())</f>
        <v>0.003367754555624148</v>
      </c>
      <c r="G79" s="5">
        <f aca="true" t="shared" si="24" ref="G79:G142">IF(n&gt;2,(Ka1*Ka2*Ka3*$B79^(n-3))/$C79,NA())</f>
        <v>5.097302789637119E-10</v>
      </c>
      <c r="H79" s="5" t="e">
        <f aca="true" t="shared" si="25" ref="H79:H142">IF(n&gt;3,(Ka1*Ka2*Ka3*Ka4)/$C79,NA())</f>
        <v>#N/A</v>
      </c>
      <c r="I79" s="9">
        <f aca="true" t="shared" si="26" ref="I79:I142">IF(n=4,E79+2*F79+3*G79+4*H79,IF(n=3,E79+2*F79+3*G79,IF(n=2,E79+2*F79,E79)))</f>
        <v>1.0006303424110299</v>
      </c>
      <c r="J79">
        <f aca="true" t="shared" si="27" ref="J79:J142">(B79-Kw/B79)/Ma</f>
        <v>3.093532493643033E-06</v>
      </c>
      <c r="K79">
        <f aca="true" t="shared" si="28" ref="K79:K142">(B79-Kw/B79)/Mb</f>
        <v>2.84604989415159E-06</v>
      </c>
      <c r="L79">
        <f aca="true" t="shared" si="29" ref="L79:L142">(I79-J79)/(1+K79)</f>
        <v>1.0006244010515655</v>
      </c>
      <c r="M79">
        <f aca="true" t="shared" si="30" ref="M79:M142">L79*Ma*Va/Mb</f>
        <v>23.014361224186008</v>
      </c>
      <c r="O79">
        <f aca="true" t="shared" si="31" ref="O79:O142">IF(M79&lt;0,NA(),IF(M79&lt;=2*n*Va*Ma/Mb,M79,NA()))</f>
        <v>23.014361224186008</v>
      </c>
      <c r="P79">
        <f t="shared" si="18"/>
        <v>6.499999999999993</v>
      </c>
      <c r="R79">
        <f aca="true" t="shared" si="32" ref="R79:R142">(O79+O80)/2</f>
        <v>23.03087401092501</v>
      </c>
      <c r="S79" t="b">
        <f aca="true" t="shared" si="33" ref="S79:S142">IF(diff,(P79-P80)/(O79-O80))</f>
        <v>0</v>
      </c>
    </row>
    <row r="80" spans="1:19" ht="13.5">
      <c r="A80">
        <f aca="true" t="shared" si="34" ref="A80:A143">A79+inc</f>
        <v>6.5999999999999925</v>
      </c>
      <c r="B80">
        <f t="shared" si="19"/>
        <v>2.511886431509618E-07</v>
      </c>
      <c r="C80">
        <f t="shared" si="20"/>
        <v>7.291111487000119E-18</v>
      </c>
      <c r="D80">
        <f t="shared" si="21"/>
        <v>0.00217373331252308</v>
      </c>
      <c r="E80">
        <f t="shared" si="22"/>
        <v>0.9935878245267037</v>
      </c>
      <c r="F80">
        <f t="shared" si="23"/>
        <v>0.004238442160737149</v>
      </c>
      <c r="G80" s="5">
        <f t="shared" si="24"/>
        <v>8.076185042643747E-10</v>
      </c>
      <c r="H80" s="5" t="e">
        <f t="shared" si="25"/>
        <v>#N/A</v>
      </c>
      <c r="I80" s="9">
        <f t="shared" si="26"/>
        <v>1.0020647112710335</v>
      </c>
      <c r="J80">
        <f t="shared" si="27"/>
        <v>2.297586153213181E-06</v>
      </c>
      <c r="K80">
        <f t="shared" si="28"/>
        <v>2.1137792609561263E-06</v>
      </c>
      <c r="L80">
        <f t="shared" si="29"/>
        <v>1.0020602955506095</v>
      </c>
      <c r="M80">
        <f t="shared" si="30"/>
        <v>23.047386797664018</v>
      </c>
      <c r="O80">
        <f t="shared" si="31"/>
        <v>23.047386797664018</v>
      </c>
      <c r="P80">
        <f t="shared" si="18"/>
        <v>6.5999999999999925</v>
      </c>
      <c r="R80">
        <f t="shared" si="32"/>
        <v>23.0651366318615</v>
      </c>
      <c r="S80" t="b">
        <f t="shared" si="33"/>
        <v>0</v>
      </c>
    </row>
    <row r="81" spans="1:19" ht="13.5">
      <c r="A81">
        <f t="shared" si="34"/>
        <v>6.699999999999992</v>
      </c>
      <c r="B81">
        <f t="shared" si="19"/>
        <v>1.9952623149689118E-07</v>
      </c>
      <c r="C81">
        <f t="shared" si="20"/>
        <v>4.603372267653248E-18</v>
      </c>
      <c r="D81">
        <f t="shared" si="21"/>
        <v>0.0017255355173116606</v>
      </c>
      <c r="E81">
        <f t="shared" si="22"/>
        <v>0.9929420499548433</v>
      </c>
      <c r="F81">
        <f t="shared" si="23"/>
        <v>0.005332414527788004</v>
      </c>
      <c r="G81" s="5">
        <f t="shared" si="24"/>
        <v>1.2791571507115373E-09</v>
      </c>
      <c r="H81" s="5" t="e">
        <f t="shared" si="25"/>
        <v>#N/A</v>
      </c>
      <c r="I81" s="9">
        <f t="shared" si="26"/>
        <v>1.0036068828478908</v>
      </c>
      <c r="J81">
        <f t="shared" si="27"/>
        <v>1.6239946536322256E-06</v>
      </c>
      <c r="K81">
        <f t="shared" si="28"/>
        <v>1.4940750813416475E-06</v>
      </c>
      <c r="L81">
        <f t="shared" si="29"/>
        <v>1.0036037593938687</v>
      </c>
      <c r="M81">
        <f t="shared" si="30"/>
        <v>23.082886466058977</v>
      </c>
      <c r="O81">
        <f t="shared" si="31"/>
        <v>23.082886466058977</v>
      </c>
      <c r="P81">
        <f t="shared" si="18"/>
        <v>6.699999999999992</v>
      </c>
      <c r="R81">
        <f t="shared" si="32"/>
        <v>23.102795802346197</v>
      </c>
      <c r="S81" t="b">
        <f t="shared" si="33"/>
        <v>0</v>
      </c>
    </row>
    <row r="82" spans="1:19" ht="13.5">
      <c r="A82">
        <f t="shared" si="34"/>
        <v>6.799999999999992</v>
      </c>
      <c r="B82">
        <f t="shared" si="19"/>
        <v>1.5848931924611406E-07</v>
      </c>
      <c r="C82">
        <f t="shared" si="20"/>
        <v>2.9075110208300792E-18</v>
      </c>
      <c r="D82">
        <f t="shared" si="21"/>
        <v>0.001369237013037564</v>
      </c>
      <c r="E82">
        <f t="shared" si="22"/>
        <v>0.991924530110061</v>
      </c>
      <c r="F82">
        <f t="shared" si="23"/>
        <v>0.006706232876810899</v>
      </c>
      <c r="G82" s="5">
        <f t="shared" si="24"/>
        <v>2.0252499513741205E-09</v>
      </c>
      <c r="H82" s="5" t="e">
        <f t="shared" si="25"/>
        <v>#N/A</v>
      </c>
      <c r="I82" s="9">
        <f t="shared" si="26"/>
        <v>1.0053370019394328</v>
      </c>
      <c r="J82">
        <f t="shared" si="27"/>
        <v>1.03688679128365E-06</v>
      </c>
      <c r="K82">
        <f t="shared" si="28"/>
        <v>9.53935847980958E-07</v>
      </c>
      <c r="L82">
        <f t="shared" si="29"/>
        <v>1.00533500602754</v>
      </c>
      <c r="M82">
        <f t="shared" si="30"/>
        <v>23.122705138633417</v>
      </c>
      <c r="O82">
        <f t="shared" si="31"/>
        <v>23.122705138633417</v>
      </c>
      <c r="P82">
        <f t="shared" si="18"/>
        <v>6.799999999999992</v>
      </c>
      <c r="R82">
        <f t="shared" si="32"/>
        <v>23.145801386723022</v>
      </c>
      <c r="S82" t="b">
        <f t="shared" si="33"/>
        <v>0</v>
      </c>
    </row>
    <row r="83" spans="1:19" ht="13.5">
      <c r="A83">
        <f t="shared" si="34"/>
        <v>6.8999999999999915</v>
      </c>
      <c r="B83">
        <f t="shared" si="19"/>
        <v>1.25892541179419E-07</v>
      </c>
      <c r="C83">
        <f t="shared" si="20"/>
        <v>1.837184287114404E-18</v>
      </c>
      <c r="D83">
        <f t="shared" si="21"/>
        <v>0.00108604364241699</v>
      </c>
      <c r="E83">
        <f t="shared" si="22"/>
        <v>0.990483573897849</v>
      </c>
      <c r="F83">
        <f t="shared" si="23"/>
        <v>0.008430382459590758</v>
      </c>
      <c r="G83" s="5">
        <f t="shared" si="24"/>
        <v>3.2051420180631866E-09</v>
      </c>
      <c r="H83" s="5" t="e">
        <f t="shared" si="25"/>
        <v>#N/A</v>
      </c>
      <c r="I83" s="9">
        <f t="shared" si="26"/>
        <v>1.0073443484324565</v>
      </c>
      <c r="J83">
        <f t="shared" si="27"/>
        <v>5.049969315977423E-07</v>
      </c>
      <c r="K83">
        <f t="shared" si="28"/>
        <v>4.645971770699229E-07</v>
      </c>
      <c r="L83">
        <f t="shared" si="29"/>
        <v>1.007343375426636</v>
      </c>
      <c r="M83">
        <f t="shared" si="30"/>
        <v>23.168897634812627</v>
      </c>
      <c r="O83">
        <f t="shared" si="31"/>
        <v>23.168897634812627</v>
      </c>
      <c r="P83">
        <f t="shared" si="18"/>
        <v>6.8999999999999915</v>
      </c>
      <c r="R83">
        <f t="shared" si="32"/>
        <v>23.19636100106856</v>
      </c>
      <c r="S83" t="b">
        <f t="shared" si="33"/>
        <v>0</v>
      </c>
    </row>
    <row r="84" spans="1:19" ht="13.5">
      <c r="A84">
        <f t="shared" si="34"/>
        <v>6.999999999999991</v>
      </c>
      <c r="B84">
        <f t="shared" si="19"/>
        <v>1.0000000000000207E-07</v>
      </c>
      <c r="C84">
        <f t="shared" si="20"/>
        <v>1.1614563092053157E-18</v>
      </c>
      <c r="D84">
        <f t="shared" si="21"/>
        <v>0.000860988047569586</v>
      </c>
      <c r="E84">
        <f t="shared" si="22"/>
        <v>0.9885465448825286</v>
      </c>
      <c r="F84">
        <f t="shared" si="23"/>
        <v>0.010592467069675381</v>
      </c>
      <c r="G84" s="5">
        <f t="shared" si="24"/>
        <v>5.069873491483107E-09</v>
      </c>
      <c r="H84" s="5" t="e">
        <f t="shared" si="25"/>
        <v>#N/A</v>
      </c>
      <c r="I84" s="9">
        <f t="shared" si="26"/>
        <v>1.0097314942314999</v>
      </c>
      <c r="J84">
        <f t="shared" si="27"/>
        <v>4.502739682245177E-20</v>
      </c>
      <c r="K84">
        <f t="shared" si="28"/>
        <v>4.1425205076655626E-20</v>
      </c>
      <c r="L84">
        <f t="shared" si="29"/>
        <v>1.0097314942314999</v>
      </c>
      <c r="M84">
        <f t="shared" si="30"/>
        <v>23.223824367324497</v>
      </c>
      <c r="O84">
        <f t="shared" si="31"/>
        <v>23.223824367324497</v>
      </c>
      <c r="P84">
        <f t="shared" si="18"/>
        <v>6.999999999999991</v>
      </c>
      <c r="R84">
        <f t="shared" si="32"/>
        <v>23.25704038648588</v>
      </c>
      <c r="S84" t="b">
        <f t="shared" si="33"/>
        <v>0</v>
      </c>
    </row>
    <row r="85" spans="1:19" ht="13.5">
      <c r="A85">
        <f t="shared" si="34"/>
        <v>7.099999999999991</v>
      </c>
      <c r="B85">
        <f t="shared" si="19"/>
        <v>7.943282347242958E-08</v>
      </c>
      <c r="C85">
        <f t="shared" si="20"/>
        <v>7.347095195184637E-19</v>
      </c>
      <c r="D85">
        <f t="shared" si="21"/>
        <v>0.0006821569890040117</v>
      </c>
      <c r="E85">
        <f t="shared" si="22"/>
        <v>0.9860168417986717</v>
      </c>
      <c r="F85">
        <f t="shared" si="23"/>
        <v>0.013301001211966266</v>
      </c>
      <c r="G85" s="5">
        <f t="shared" si="24"/>
        <v>8.014645784656745E-09</v>
      </c>
      <c r="H85" s="5" t="e">
        <f t="shared" si="25"/>
        <v>#N/A</v>
      </c>
      <c r="I85" s="9">
        <f t="shared" si="26"/>
        <v>1.0126188682665416</v>
      </c>
      <c r="J85">
        <f t="shared" si="27"/>
        <v>-5.049969315976616E-07</v>
      </c>
      <c r="K85">
        <f t="shared" si="28"/>
        <v>-4.645971770698486E-07</v>
      </c>
      <c r="L85">
        <f t="shared" si="29"/>
        <v>1.012619843723794</v>
      </c>
      <c r="M85">
        <f t="shared" si="30"/>
        <v>23.290256405647263</v>
      </c>
      <c r="O85">
        <f t="shared" si="31"/>
        <v>23.290256405647263</v>
      </c>
      <c r="P85">
        <f t="shared" si="18"/>
        <v>7.099999999999991</v>
      </c>
      <c r="R85">
        <f t="shared" si="32"/>
        <v>23.33087393343726</v>
      </c>
      <c r="S85" t="b">
        <f t="shared" si="33"/>
        <v>0</v>
      </c>
    </row>
    <row r="86" spans="1:19" ht="13.5">
      <c r="A86">
        <f t="shared" si="34"/>
        <v>7.19999999999999</v>
      </c>
      <c r="B86">
        <f t="shared" si="19"/>
        <v>6.309573444802053E-08</v>
      </c>
      <c r="C86">
        <f t="shared" si="20"/>
        <v>4.651018494245928E-19</v>
      </c>
      <c r="D86">
        <f t="shared" si="21"/>
        <v>0.0005400723378368284</v>
      </c>
      <c r="E86">
        <f t="shared" si="22"/>
        <v>0.9827700968731574</v>
      </c>
      <c r="F86">
        <f t="shared" si="23"/>
        <v>0.016689830788440163</v>
      </c>
      <c r="G86" s="5">
        <f t="shared" si="24"/>
        <v>1.2660531367142053E-08</v>
      </c>
      <c r="H86" s="5" t="e">
        <f t="shared" si="25"/>
        <v>#N/A</v>
      </c>
      <c r="I86" s="9">
        <f t="shared" si="26"/>
        <v>1.016149796431632</v>
      </c>
      <c r="J86">
        <f t="shared" si="27"/>
        <v>-1.0368867912835631E-06</v>
      </c>
      <c r="K86">
        <f t="shared" si="28"/>
        <v>-9.539358479808781E-07</v>
      </c>
      <c r="L86">
        <f t="shared" si="29"/>
        <v>1.0161518026620548</v>
      </c>
      <c r="M86">
        <f t="shared" si="30"/>
        <v>23.371491461227258</v>
      </c>
      <c r="O86">
        <f t="shared" si="31"/>
        <v>23.371491461227258</v>
      </c>
      <c r="P86">
        <f t="shared" si="18"/>
        <v>7.19999999999999</v>
      </c>
      <c r="R86">
        <f t="shared" si="32"/>
        <v>23.42148619695717</v>
      </c>
      <c r="S86" t="b">
        <f t="shared" si="33"/>
        <v>0</v>
      </c>
    </row>
    <row r="87" spans="1:19" ht="13.5">
      <c r="A87">
        <f t="shared" si="34"/>
        <v>7.29999999999999</v>
      </c>
      <c r="B87">
        <f t="shared" si="19"/>
        <v>5.011872336272823E-08</v>
      </c>
      <c r="C87">
        <f t="shared" si="20"/>
        <v>2.9469499287272906E-19</v>
      </c>
      <c r="D87">
        <f t="shared" si="21"/>
        <v>0.0004271960644875765</v>
      </c>
      <c r="E87">
        <f t="shared" si="22"/>
        <v>0.9786496455242635</v>
      </c>
      <c r="F87">
        <f t="shared" si="23"/>
        <v>0.02092315841035625</v>
      </c>
      <c r="G87" s="5">
        <f t="shared" si="24"/>
        <v>1.9981461158041786E-08</v>
      </c>
      <c r="H87" s="5" t="e">
        <f t="shared" si="25"/>
        <v>#N/A</v>
      </c>
      <c r="I87" s="9">
        <f t="shared" si="26"/>
        <v>1.0204960222893595</v>
      </c>
      <c r="J87">
        <f t="shared" si="27"/>
        <v>-1.6239946536321278E-06</v>
      </c>
      <c r="K87">
        <f t="shared" si="28"/>
        <v>-1.4940750813415575E-06</v>
      </c>
      <c r="L87">
        <f t="shared" si="29"/>
        <v>1.020499170986395</v>
      </c>
      <c r="M87">
        <f t="shared" si="30"/>
        <v>23.471480932687083</v>
      </c>
      <c r="O87">
        <f t="shared" si="31"/>
        <v>23.471480932687083</v>
      </c>
      <c r="P87">
        <f t="shared" si="18"/>
        <v>7.29999999999999</v>
      </c>
      <c r="R87">
        <f t="shared" si="32"/>
        <v>23.533223366988288</v>
      </c>
      <c r="S87" t="b">
        <f t="shared" si="33"/>
        <v>0</v>
      </c>
    </row>
    <row r="88" spans="1:19" ht="13.5">
      <c r="A88">
        <f t="shared" si="34"/>
        <v>7.39999999999999</v>
      </c>
      <c r="B88">
        <f t="shared" si="19"/>
        <v>3.9810717055350556E-08</v>
      </c>
      <c r="C88">
        <f t="shared" si="20"/>
        <v>1.8693096978940127E-19</v>
      </c>
      <c r="D88">
        <f t="shared" si="21"/>
        <v>0.00033753494415135016</v>
      </c>
      <c r="E88">
        <f t="shared" si="22"/>
        <v>0.9734614123385515</v>
      </c>
      <c r="F88">
        <f t="shared" si="23"/>
        <v>0.02620105271588999</v>
      </c>
      <c r="G88" s="5">
        <f t="shared" si="24"/>
        <v>3.150059382984972E-08</v>
      </c>
      <c r="H88" s="5" t="e">
        <f t="shared" si="25"/>
        <v>#N/A</v>
      </c>
      <c r="I88" s="9">
        <f t="shared" si="26"/>
        <v>1.025863612272113</v>
      </c>
      <c r="J88">
        <f t="shared" si="27"/>
        <v>-2.2975861532130676E-06</v>
      </c>
      <c r="K88">
        <f t="shared" si="28"/>
        <v>-2.113779260956022E-06</v>
      </c>
      <c r="L88">
        <f t="shared" si="29"/>
        <v>1.0258680783169345</v>
      </c>
      <c r="M88">
        <f t="shared" si="30"/>
        <v>23.594965801289494</v>
      </c>
      <c r="O88">
        <f t="shared" si="31"/>
        <v>23.594965801289494</v>
      </c>
      <c r="P88">
        <f t="shared" si="18"/>
        <v>7.39999999999999</v>
      </c>
      <c r="R88">
        <f t="shared" si="32"/>
        <v>23.671290614132822</v>
      </c>
      <c r="S88" t="b">
        <f t="shared" si="33"/>
        <v>0</v>
      </c>
    </row>
    <row r="89" spans="1:19" ht="13.5">
      <c r="A89">
        <f t="shared" si="34"/>
        <v>7.499999999999989</v>
      </c>
      <c r="B89">
        <f t="shared" si="19"/>
        <v>3.162277660168449E-08</v>
      </c>
      <c r="C89">
        <f t="shared" si="20"/>
        <v>1.1873743637650074E-19</v>
      </c>
      <c r="D89">
        <f t="shared" si="21"/>
        <v>0.0002663252430464662</v>
      </c>
      <c r="E89">
        <f t="shared" si="22"/>
        <v>0.9669685118148313</v>
      </c>
      <c r="F89">
        <f t="shared" si="23"/>
        <v>0.03276516293990689</v>
      </c>
      <c r="G89" s="5">
        <f t="shared" si="24"/>
        <v>4.959208092453994E-08</v>
      </c>
      <c r="H89" s="5" t="e">
        <f t="shared" si="25"/>
        <v>#N/A</v>
      </c>
      <c r="I89" s="9">
        <f t="shared" si="26"/>
        <v>1.032498986470888</v>
      </c>
      <c r="J89">
        <f t="shared" si="27"/>
        <v>-3.093532493642897E-06</v>
      </c>
      <c r="K89">
        <f t="shared" si="28"/>
        <v>-2.846049894151465E-06</v>
      </c>
      <c r="L89">
        <f t="shared" si="29"/>
        <v>1.0325050185641806</v>
      </c>
      <c r="M89">
        <f t="shared" si="30"/>
        <v>23.747615426976154</v>
      </c>
      <c r="O89">
        <f t="shared" si="31"/>
        <v>23.747615426976154</v>
      </c>
      <c r="P89">
        <f t="shared" si="18"/>
        <v>7.499999999999989</v>
      </c>
      <c r="R89">
        <f t="shared" si="32"/>
        <v>23.841886526625494</v>
      </c>
      <c r="S89" t="b">
        <f t="shared" si="33"/>
        <v>0</v>
      </c>
    </row>
    <row r="90" spans="1:19" ht="13.5">
      <c r="A90">
        <f t="shared" si="34"/>
        <v>7.599999999999989</v>
      </c>
      <c r="B90">
        <f t="shared" si="19"/>
        <v>2.5118864315096377E-08</v>
      </c>
      <c r="C90">
        <f t="shared" si="20"/>
        <v>7.554974037220351E-20</v>
      </c>
      <c r="D90">
        <f t="shared" si="21"/>
        <v>0.00020978142143878781</v>
      </c>
      <c r="E90">
        <f t="shared" si="22"/>
        <v>0.9588861014028831</v>
      </c>
      <c r="F90">
        <f t="shared" si="23"/>
        <v>0.040904117172196636</v>
      </c>
      <c r="G90" s="5">
        <f t="shared" si="24"/>
        <v>7.794118847458446E-08</v>
      </c>
      <c r="H90" s="5" t="e">
        <f t="shared" si="25"/>
        <v>#N/A</v>
      </c>
      <c r="I90" s="9">
        <f t="shared" si="26"/>
        <v>1.0406945695708418</v>
      </c>
      <c r="J90">
        <f t="shared" si="27"/>
        <v>-4.054220719982519E-06</v>
      </c>
      <c r="K90">
        <f t="shared" si="28"/>
        <v>-3.7298830623839175E-06</v>
      </c>
      <c r="L90">
        <f t="shared" si="29"/>
        <v>1.0407025054902102</v>
      </c>
      <c r="M90">
        <f t="shared" si="30"/>
        <v>23.936157626274834</v>
      </c>
      <c r="O90">
        <f t="shared" si="31"/>
        <v>23.936157626274834</v>
      </c>
      <c r="P90">
        <f t="shared" si="18"/>
        <v>7.599999999999989</v>
      </c>
      <c r="R90">
        <f t="shared" si="32"/>
        <v>24.05231895191843</v>
      </c>
      <c r="S90" t="b">
        <f t="shared" si="33"/>
        <v>0</v>
      </c>
    </row>
    <row r="91" spans="1:19" ht="13.5">
      <c r="A91">
        <f t="shared" si="34"/>
        <v>7.699999999999989</v>
      </c>
      <c r="B91">
        <f t="shared" si="19"/>
        <v>1.9952623149689273E-08</v>
      </c>
      <c r="C91">
        <f t="shared" si="20"/>
        <v>4.817147115978497E-20</v>
      </c>
      <c r="D91">
        <f t="shared" si="21"/>
        <v>0.00016489598835160095</v>
      </c>
      <c r="E91">
        <f t="shared" si="22"/>
        <v>0.9488773720419141</v>
      </c>
      <c r="F91">
        <f t="shared" si="23"/>
        <v>0.050957731964274</v>
      </c>
      <c r="G91" s="5">
        <f t="shared" si="24"/>
        <v>1.2223908491446873E-07</v>
      </c>
      <c r="H91" s="5" t="e">
        <f t="shared" si="25"/>
        <v>#N/A</v>
      </c>
      <c r="I91" s="9">
        <f t="shared" si="26"/>
        <v>1.050793202687717</v>
      </c>
      <c r="J91">
        <f t="shared" si="27"/>
        <v>-5.2308109834518596E-06</v>
      </c>
      <c r="K91">
        <f t="shared" si="28"/>
        <v>-4.81234610477571E-06</v>
      </c>
      <c r="L91">
        <f t="shared" si="29"/>
        <v>1.050803490328784</v>
      </c>
      <c r="M91">
        <f t="shared" si="30"/>
        <v>24.16848027756203</v>
      </c>
      <c r="O91">
        <f t="shared" si="31"/>
        <v>24.16848027756203</v>
      </c>
      <c r="P91">
        <f t="shared" si="18"/>
        <v>7.699999999999989</v>
      </c>
      <c r="R91">
        <f t="shared" si="32"/>
        <v>24.31107702727983</v>
      </c>
      <c r="S91" t="b">
        <f t="shared" si="33"/>
        <v>0</v>
      </c>
    </row>
    <row r="92" spans="1:19" ht="13.5">
      <c r="A92">
        <f t="shared" si="34"/>
        <v>7.799999999999988</v>
      </c>
      <c r="B92">
        <f t="shared" si="19"/>
        <v>1.5848931924611527E-08</v>
      </c>
      <c r="C92">
        <f t="shared" si="20"/>
        <v>3.079414070299409E-20</v>
      </c>
      <c r="D92">
        <f t="shared" si="21"/>
        <v>0.00012928016871560866</v>
      </c>
      <c r="E92">
        <f t="shared" si="22"/>
        <v>0.936552031421462</v>
      </c>
      <c r="F92">
        <f t="shared" si="23"/>
        <v>0.06331868840128091</v>
      </c>
      <c r="G92" s="5">
        <f t="shared" si="24"/>
        <v>1.9121938197104195E-07</v>
      </c>
      <c r="H92" s="5" t="e">
        <f t="shared" si="25"/>
        <v>#N/A</v>
      </c>
      <c r="I92" s="9">
        <f t="shared" si="26"/>
        <v>1.0631899818821697</v>
      </c>
      <c r="J92">
        <f t="shared" si="27"/>
        <v>-6.685961006038762E-06</v>
      </c>
      <c r="K92">
        <f t="shared" si="28"/>
        <v>-6.1510841255556606E-06</v>
      </c>
      <c r="L92">
        <f t="shared" si="29"/>
        <v>1.0632032076955489</v>
      </c>
      <c r="M92">
        <f t="shared" si="30"/>
        <v>24.453673776997626</v>
      </c>
      <c r="O92">
        <f t="shared" si="31"/>
        <v>24.453673776997626</v>
      </c>
      <c r="P92">
        <f t="shared" si="18"/>
        <v>7.799999999999988</v>
      </c>
      <c r="R92">
        <f t="shared" si="32"/>
        <v>24.627822032799177</v>
      </c>
      <c r="S92" t="b">
        <f t="shared" si="33"/>
        <v>0</v>
      </c>
    </row>
    <row r="93" spans="1:19" ht="13.5">
      <c r="A93">
        <f t="shared" si="34"/>
        <v>7.899999999999988</v>
      </c>
      <c r="B93">
        <f t="shared" si="19"/>
        <v>1.2589254117941997E-08</v>
      </c>
      <c r="C93">
        <f t="shared" si="20"/>
        <v>1.9747820467591258E-20</v>
      </c>
      <c r="D93">
        <f t="shared" si="21"/>
        <v>0.00010103709005474902</v>
      </c>
      <c r="E93">
        <f t="shared" si="22"/>
        <v>0.9214692130690779</v>
      </c>
      <c r="F93">
        <f t="shared" si="23"/>
        <v>0.078429749827548</v>
      </c>
      <c r="G93" s="5">
        <f t="shared" si="24"/>
        <v>2.981815924050721E-07</v>
      </c>
      <c r="H93" s="5" t="e">
        <f t="shared" si="25"/>
        <v>#N/A</v>
      </c>
      <c r="I93" s="9">
        <f t="shared" si="26"/>
        <v>1.078329607268951</v>
      </c>
      <c r="J93">
        <f t="shared" si="27"/>
        <v>-8.49716283267738E-06</v>
      </c>
      <c r="K93">
        <f t="shared" si="28"/>
        <v>-7.817389806063189E-06</v>
      </c>
      <c r="L93">
        <f t="shared" si="29"/>
        <v>1.0783465342869882</v>
      </c>
      <c r="M93">
        <f t="shared" si="30"/>
        <v>24.801970288600728</v>
      </c>
      <c r="O93">
        <f t="shared" si="31"/>
        <v>24.801970288600728</v>
      </c>
      <c r="P93">
        <f t="shared" si="18"/>
        <v>7.899999999999988</v>
      </c>
      <c r="R93">
        <f t="shared" si="32"/>
        <v>25.013245937722083</v>
      </c>
      <c r="S93" t="b">
        <f t="shared" si="33"/>
        <v>0</v>
      </c>
    </row>
    <row r="94" spans="1:19" ht="13.5">
      <c r="A94">
        <f t="shared" si="34"/>
        <v>7.999999999999988</v>
      </c>
      <c r="B94">
        <f t="shared" si="19"/>
        <v>1.0000000000000267E-08</v>
      </c>
      <c r="C94">
        <f t="shared" si="20"/>
        <v>1.271280498604486E-20</v>
      </c>
      <c r="D94">
        <f t="shared" si="21"/>
        <v>7.866084637480109E-05</v>
      </c>
      <c r="E94">
        <f t="shared" si="22"/>
        <v>0.9031473563523528</v>
      </c>
      <c r="F94">
        <f t="shared" si="23"/>
        <v>0.09677398278058251</v>
      </c>
      <c r="G94" s="5">
        <f t="shared" si="24"/>
        <v>4.6318940312698184E-07</v>
      </c>
      <c r="H94" s="5" t="e">
        <f t="shared" si="25"/>
        <v>#N/A</v>
      </c>
      <c r="I94" s="9">
        <f t="shared" si="26"/>
        <v>1.0966967114817272</v>
      </c>
      <c r="J94">
        <f t="shared" si="27"/>
        <v>-1.0760869565217097E-05</v>
      </c>
      <c r="K94">
        <f t="shared" si="28"/>
        <v>-9.899999999999729E-06</v>
      </c>
      <c r="L94">
        <f t="shared" si="29"/>
        <v>1.096718329862758</v>
      </c>
      <c r="M94">
        <f t="shared" si="30"/>
        <v>25.224521586843434</v>
      </c>
      <c r="O94">
        <f t="shared" si="31"/>
        <v>25.224521586843434</v>
      </c>
      <c r="P94">
        <f t="shared" si="18"/>
        <v>7.999999999999988</v>
      </c>
      <c r="R94">
        <f t="shared" si="32"/>
        <v>25.47873400281568</v>
      </c>
      <c r="S94" t="b">
        <f t="shared" si="33"/>
        <v>0</v>
      </c>
    </row>
    <row r="95" spans="1:19" ht="13.5">
      <c r="A95">
        <f t="shared" si="34"/>
        <v>8.099999999999987</v>
      </c>
      <c r="B95">
        <f t="shared" si="19"/>
        <v>7.943282347243034E-09</v>
      </c>
      <c r="C95">
        <f t="shared" si="20"/>
        <v>8.222098009202777E-21</v>
      </c>
      <c r="D95">
        <f t="shared" si="21"/>
        <v>6.095612495330853E-05</v>
      </c>
      <c r="E95">
        <f t="shared" si="22"/>
        <v>0.8810840727806782</v>
      </c>
      <c r="F95">
        <f t="shared" si="23"/>
        <v>0.11885497106237815</v>
      </c>
      <c r="G95" s="5">
        <f t="shared" si="24"/>
        <v>7.161720216622407E-07</v>
      </c>
      <c r="H95" s="5" t="e">
        <f t="shared" si="25"/>
        <v>#N/A</v>
      </c>
      <c r="I95" s="9">
        <f t="shared" si="26"/>
        <v>1.1187961634214996</v>
      </c>
      <c r="J95">
        <f t="shared" si="27"/>
        <v>-1.3597631841814015E-05</v>
      </c>
      <c r="K95">
        <f t="shared" si="28"/>
        <v>-1.2509821294468892E-05</v>
      </c>
      <c r="L95">
        <f t="shared" si="29"/>
        <v>1.1188237573386057</v>
      </c>
      <c r="M95">
        <f t="shared" si="30"/>
        <v>25.73294641878793</v>
      </c>
      <c r="O95">
        <f t="shared" si="31"/>
        <v>25.73294641878793</v>
      </c>
      <c r="P95">
        <f t="shared" si="18"/>
        <v>8.099999999999987</v>
      </c>
      <c r="R95">
        <f t="shared" si="32"/>
        <v>26.03576224467969</v>
      </c>
      <c r="S95" t="b">
        <f t="shared" si="33"/>
        <v>0</v>
      </c>
    </row>
    <row r="96" spans="1:19" ht="13.5">
      <c r="A96">
        <f t="shared" si="34"/>
        <v>8.199999999999987</v>
      </c>
      <c r="B96">
        <f t="shared" si="19"/>
        <v>6.309573444802113E-09</v>
      </c>
      <c r="C96">
        <f t="shared" si="20"/>
        <v>5.3473802016838935E-21</v>
      </c>
      <c r="D96">
        <f t="shared" si="21"/>
        <v>4.6974150645185116E-05</v>
      </c>
      <c r="E96">
        <f t="shared" si="22"/>
        <v>0.8547890226151549</v>
      </c>
      <c r="F96">
        <f t="shared" si="23"/>
        <v>0.1451640031850119</v>
      </c>
      <c r="G96" s="5">
        <f t="shared" si="24"/>
        <v>1.1011815751761142E-06</v>
      </c>
      <c r="H96" s="5" t="e">
        <f t="shared" si="25"/>
        <v>#N/A</v>
      </c>
      <c r="I96" s="9">
        <f t="shared" si="26"/>
        <v>1.1451203325299042</v>
      </c>
      <c r="J96">
        <f t="shared" si="27"/>
        <v>-1.715851759800289E-05</v>
      </c>
      <c r="K96">
        <f t="shared" si="28"/>
        <v>-1.578583619016266E-05</v>
      </c>
      <c r="L96">
        <f t="shared" si="29"/>
        <v>1.1451555682857155</v>
      </c>
      <c r="M96">
        <f t="shared" si="30"/>
        <v>26.338578070571455</v>
      </c>
      <c r="O96">
        <f t="shared" si="31"/>
        <v>26.338578070571455</v>
      </c>
      <c r="P96">
        <f t="shared" si="18"/>
        <v>8.199999999999987</v>
      </c>
      <c r="R96">
        <f t="shared" si="32"/>
        <v>26.694971061897192</v>
      </c>
      <c r="S96" t="b">
        <f t="shared" si="33"/>
        <v>0</v>
      </c>
    </row>
    <row r="97" spans="1:19" ht="13.5">
      <c r="A97">
        <f t="shared" si="34"/>
        <v>8.299999999999986</v>
      </c>
      <c r="B97">
        <f t="shared" si="19"/>
        <v>5.011872336272871E-09</v>
      </c>
      <c r="C97">
        <f t="shared" si="20"/>
        <v>3.500752397792476E-21</v>
      </c>
      <c r="D97">
        <f t="shared" si="21"/>
        <v>3.5961566793131076E-05</v>
      </c>
      <c r="E97">
        <f t="shared" si="22"/>
        <v>0.8238319010922912</v>
      </c>
      <c r="F97">
        <f t="shared" si="23"/>
        <v>0.17613213726578136</v>
      </c>
      <c r="G97" s="5">
        <f t="shared" si="24"/>
        <v>1.6820488524892538E-06</v>
      </c>
      <c r="H97" s="5" t="e">
        <f t="shared" si="25"/>
        <v>#N/A</v>
      </c>
      <c r="I97" s="9">
        <f t="shared" si="26"/>
        <v>1.1761012217704114</v>
      </c>
      <c r="J97">
        <f t="shared" si="27"/>
        <v>-2.1633156985136392E-05</v>
      </c>
      <c r="K97">
        <f t="shared" si="28"/>
        <v>-1.9902504426325478E-05</v>
      </c>
      <c r="L97">
        <f t="shared" si="29"/>
        <v>1.1761462631836055</v>
      </c>
      <c r="M97">
        <f t="shared" si="30"/>
        <v>27.051364053222926</v>
      </c>
      <c r="O97">
        <f t="shared" si="31"/>
        <v>27.051364053222926</v>
      </c>
      <c r="P97">
        <f t="shared" si="18"/>
        <v>8.299999999999986</v>
      </c>
      <c r="R97">
        <f t="shared" si="32"/>
        <v>27.4648944208626</v>
      </c>
      <c r="S97" t="b">
        <f t="shared" si="33"/>
        <v>0</v>
      </c>
    </row>
    <row r="98" spans="1:19" ht="13.5">
      <c r="A98">
        <f t="shared" si="34"/>
        <v>8.399999999999986</v>
      </c>
      <c r="B98">
        <f t="shared" si="19"/>
        <v>3.981071705535094E-09</v>
      </c>
      <c r="C98">
        <f t="shared" si="20"/>
        <v>2.3095427739760256E-21</v>
      </c>
      <c r="D98">
        <f t="shared" si="21"/>
        <v>2.7319578212185157E-05</v>
      </c>
      <c r="E98">
        <f t="shared" si="22"/>
        <v>0.7879052421607072</v>
      </c>
      <c r="F98">
        <f t="shared" si="23"/>
        <v>0.21206743814719364</v>
      </c>
      <c r="G98" s="5">
        <f t="shared" si="24"/>
        <v>2.549611386247901E-06</v>
      </c>
      <c r="H98" s="5" t="e">
        <f t="shared" si="25"/>
        <v>#N/A</v>
      </c>
      <c r="I98" s="9">
        <f t="shared" si="26"/>
        <v>1.2120477672892533</v>
      </c>
      <c r="J98">
        <f t="shared" si="27"/>
        <v>-2.725984086743444E-05</v>
      </c>
      <c r="K98">
        <f t="shared" si="28"/>
        <v>-2.507905359803968E-05</v>
      </c>
      <c r="L98">
        <f t="shared" si="29"/>
        <v>1.2121054255870556</v>
      </c>
      <c r="M98">
        <f t="shared" si="30"/>
        <v>27.878424788502276</v>
      </c>
      <c r="O98">
        <f t="shared" si="31"/>
        <v>27.878424788502276</v>
      </c>
      <c r="P98">
        <f t="shared" si="18"/>
        <v>8.399999999999986</v>
      </c>
      <c r="R98">
        <f t="shared" si="32"/>
        <v>28.35039966248434</v>
      </c>
      <c r="S98" t="b">
        <f t="shared" si="33"/>
        <v>0</v>
      </c>
    </row>
    <row r="99" spans="1:19" ht="13.5">
      <c r="A99">
        <f t="shared" si="34"/>
        <v>8.499999999999986</v>
      </c>
      <c r="B99">
        <f t="shared" si="19"/>
        <v>3.1622776601684788E-09</v>
      </c>
      <c r="C99">
        <f t="shared" si="20"/>
        <v>1.537230389530873E-21</v>
      </c>
      <c r="D99">
        <f t="shared" si="21"/>
        <v>2.0571266881691893E-05</v>
      </c>
      <c r="E99">
        <f t="shared" si="22"/>
        <v>0.7468975563561057</v>
      </c>
      <c r="F99">
        <f t="shared" si="23"/>
        <v>0.25308187220590833</v>
      </c>
      <c r="G99" s="5">
        <f t="shared" si="24"/>
        <v>3.830549144525338E-06</v>
      </c>
      <c r="H99" s="5" t="e">
        <f t="shared" si="25"/>
        <v>#N/A</v>
      </c>
      <c r="I99" s="9">
        <f t="shared" si="26"/>
        <v>1.253072792415356</v>
      </c>
      <c r="J99">
        <f t="shared" si="27"/>
        <v>-3.4338210679435996E-05</v>
      </c>
      <c r="K99">
        <f t="shared" si="28"/>
        <v>-3.1591153825081114E-05</v>
      </c>
      <c r="L99">
        <f t="shared" si="29"/>
        <v>1.2531467189768</v>
      </c>
      <c r="M99">
        <f t="shared" si="30"/>
        <v>28.822374536466402</v>
      </c>
      <c r="O99">
        <f t="shared" si="31"/>
        <v>28.822374536466402</v>
      </c>
      <c r="P99">
        <f t="shared" si="18"/>
        <v>8.499999999999986</v>
      </c>
      <c r="R99">
        <f t="shared" si="32"/>
        <v>29.351006366631545</v>
      </c>
      <c r="S99" t="b">
        <f t="shared" si="33"/>
        <v>0</v>
      </c>
    </row>
    <row r="100" spans="1:19" ht="13.5">
      <c r="A100">
        <f t="shared" si="34"/>
        <v>8.599999999999985</v>
      </c>
      <c r="B100">
        <f t="shared" si="19"/>
        <v>2.511886431509662E-09</v>
      </c>
      <c r="C100">
        <f t="shared" si="20"/>
        <v>1.0334813525213551E-21</v>
      </c>
      <c r="D100">
        <f t="shared" si="21"/>
        <v>1.533547933491639E-05</v>
      </c>
      <c r="E100">
        <f t="shared" si="22"/>
        <v>0.7009666486073022</v>
      </c>
      <c r="F100">
        <f t="shared" si="23"/>
        <v>0.2990180156588574</v>
      </c>
      <c r="G100" s="5">
        <f t="shared" si="24"/>
        <v>5.697670828012509E-06</v>
      </c>
      <c r="H100" s="5" t="e">
        <f t="shared" si="25"/>
        <v>#N/A</v>
      </c>
      <c r="I100" s="9">
        <f t="shared" si="26"/>
        <v>1.299019772937501</v>
      </c>
      <c r="J100">
        <f t="shared" si="27"/>
        <v>-4.324521542503623E-05</v>
      </c>
      <c r="K100">
        <f t="shared" si="28"/>
        <v>-3.978559819103333E-05</v>
      </c>
      <c r="L100">
        <f t="shared" si="29"/>
        <v>1.2991147042085518</v>
      </c>
      <c r="M100">
        <f t="shared" si="30"/>
        <v>29.87963819679669</v>
      </c>
      <c r="O100">
        <f t="shared" si="31"/>
        <v>29.87963819679669</v>
      </c>
      <c r="P100">
        <f t="shared" si="18"/>
        <v>8.599999999999985</v>
      </c>
      <c r="R100">
        <f t="shared" si="32"/>
        <v>30.45938332413803</v>
      </c>
      <c r="S100" t="b">
        <f t="shared" si="33"/>
        <v>0</v>
      </c>
    </row>
    <row r="101" spans="1:19" ht="13.5">
      <c r="A101">
        <f t="shared" si="34"/>
        <v>8.699999999999985</v>
      </c>
      <c r="B101">
        <f t="shared" si="19"/>
        <v>1.995262314968946E-09</v>
      </c>
      <c r="C101">
        <f t="shared" si="20"/>
        <v>7.02567024728789E-22</v>
      </c>
      <c r="D101">
        <f t="shared" si="21"/>
        <v>1.1306084782885937E-05</v>
      </c>
      <c r="E101">
        <f t="shared" si="22"/>
        <v>0.650597271899224</v>
      </c>
      <c r="F101">
        <f t="shared" si="23"/>
        <v>0.3493914216416133</v>
      </c>
      <c r="G101" s="5">
        <f t="shared" si="24"/>
        <v>8.381316438568892E-06</v>
      </c>
      <c r="H101" s="5" t="e">
        <f t="shared" si="25"/>
        <v>#N/A</v>
      </c>
      <c r="I101" s="9">
        <f t="shared" si="26"/>
        <v>1.3494052591317665</v>
      </c>
      <c r="J101">
        <f t="shared" si="27"/>
        <v>-5.4455185586495505E-05</v>
      </c>
      <c r="K101">
        <f t="shared" si="28"/>
        <v>-5.009877073957586E-05</v>
      </c>
      <c r="L101">
        <f t="shared" si="29"/>
        <v>1.3495273239773637</v>
      </c>
      <c r="M101">
        <f t="shared" si="30"/>
        <v>31.039128451479367</v>
      </c>
      <c r="O101">
        <f t="shared" si="31"/>
        <v>31.039128451479367</v>
      </c>
      <c r="P101">
        <f t="shared" si="18"/>
        <v>8.699999999999985</v>
      </c>
      <c r="R101">
        <f t="shared" si="32"/>
        <v>31.660422733759397</v>
      </c>
      <c r="S101" t="b">
        <f t="shared" si="33"/>
        <v>0</v>
      </c>
    </row>
    <row r="102" spans="1:19" ht="13.5">
      <c r="A102">
        <f t="shared" si="34"/>
        <v>8.799999999999985</v>
      </c>
      <c r="B102">
        <f t="shared" si="19"/>
        <v>1.584893192461168E-09</v>
      </c>
      <c r="C102">
        <f t="shared" si="20"/>
        <v>4.833915916232227E-22</v>
      </c>
      <c r="D102">
        <f t="shared" si="21"/>
        <v>8.235707394427354E-06</v>
      </c>
      <c r="E102">
        <f t="shared" si="22"/>
        <v>0.596624259317846</v>
      </c>
      <c r="F102">
        <f t="shared" si="23"/>
        <v>0.4033675044306316</v>
      </c>
      <c r="G102" s="5">
        <f t="shared" si="24"/>
        <v>1.2181503889595065E-05</v>
      </c>
      <c r="H102" s="5" t="e">
        <f t="shared" si="25"/>
        <v>#N/A</v>
      </c>
      <c r="I102" s="9">
        <f t="shared" si="26"/>
        <v>1.403395812690778</v>
      </c>
      <c r="J102">
        <f t="shared" si="27"/>
        <v>-6.85650929522745E-05</v>
      </c>
      <c r="K102">
        <f t="shared" si="28"/>
        <v>-6.307988551609254E-05</v>
      </c>
      <c r="L102">
        <f t="shared" si="29"/>
        <v>1.4035529137408447</v>
      </c>
      <c r="M102">
        <f t="shared" si="30"/>
        <v>32.28171701603942</v>
      </c>
      <c r="O102">
        <f t="shared" si="31"/>
        <v>32.28171701603942</v>
      </c>
      <c r="P102">
        <f t="shared" si="18"/>
        <v>8.799999999999985</v>
      </c>
      <c r="R102">
        <f t="shared" si="32"/>
        <v>32.931293769439264</v>
      </c>
      <c r="S102" t="b">
        <f t="shared" si="33"/>
        <v>0</v>
      </c>
    </row>
    <row r="103" spans="1:19" ht="13.5">
      <c r="A103">
        <f t="shared" si="34"/>
        <v>8.899999999999984</v>
      </c>
      <c r="B103">
        <f t="shared" si="19"/>
        <v>1.2589254117942116E-09</v>
      </c>
      <c r="C103">
        <f t="shared" si="20"/>
        <v>3.3685374327760554E-22</v>
      </c>
      <c r="D103">
        <f t="shared" si="21"/>
        <v>5.9232303478509034E-06</v>
      </c>
      <c r="E103">
        <f t="shared" si="22"/>
        <v>0.5402050281241702</v>
      </c>
      <c r="F103">
        <f t="shared" si="23"/>
        <v>0.45978904786464814</v>
      </c>
      <c r="G103" s="5">
        <f t="shared" si="24"/>
        <v>1.748069205424593E-05</v>
      </c>
      <c r="H103" s="5" t="e">
        <f t="shared" si="25"/>
        <v>#N/A</v>
      </c>
      <c r="I103" s="9">
        <f t="shared" si="26"/>
        <v>1.4598355659296292</v>
      </c>
      <c r="J103">
        <f t="shared" si="27"/>
        <v>-8.63263415416385E-05</v>
      </c>
      <c r="K103">
        <f t="shared" si="28"/>
        <v>-7.942023421830741E-05</v>
      </c>
      <c r="L103">
        <f t="shared" si="29"/>
        <v>1.4600378488190915</v>
      </c>
      <c r="M103">
        <f t="shared" si="30"/>
        <v>33.5808705228391</v>
      </c>
      <c r="O103">
        <f t="shared" si="31"/>
        <v>33.5808705228391</v>
      </c>
      <c r="P103">
        <f t="shared" si="18"/>
        <v>8.899999999999984</v>
      </c>
      <c r="R103">
        <f t="shared" si="32"/>
        <v>34.242729980091184</v>
      </c>
      <c r="S103" t="b">
        <f t="shared" si="33"/>
        <v>0</v>
      </c>
    </row>
    <row r="104" spans="1:19" ht="13.5">
      <c r="A104">
        <f t="shared" si="34"/>
        <v>8.999999999999984</v>
      </c>
      <c r="B104">
        <f t="shared" si="19"/>
        <v>1.0000000000000363E-09</v>
      </c>
      <c r="C104">
        <f t="shared" si="20"/>
        <v>2.3784323949396526E-22</v>
      </c>
      <c r="D104">
        <f t="shared" si="21"/>
        <v>4.204449965143876E-06</v>
      </c>
      <c r="E104">
        <f t="shared" si="22"/>
        <v>0.48273544538822016</v>
      </c>
      <c r="F104">
        <f t="shared" si="23"/>
        <v>0.5172603490559318</v>
      </c>
      <c r="G104" s="5">
        <f t="shared" si="24"/>
        <v>2.4757636862347073E-05</v>
      </c>
      <c r="H104" s="5" t="e">
        <f t="shared" si="25"/>
        <v>#N/A</v>
      </c>
      <c r="I104" s="9">
        <f t="shared" si="26"/>
        <v>1.517330416410671</v>
      </c>
      <c r="J104">
        <f t="shared" si="27"/>
        <v>-0.00010868478260869171</v>
      </c>
      <c r="K104">
        <f t="shared" si="28"/>
        <v>-9.998999999999638E-05</v>
      </c>
      <c r="L104">
        <f t="shared" si="29"/>
        <v>1.5175908451018814</v>
      </c>
      <c r="M104">
        <f t="shared" si="30"/>
        <v>34.90458943734327</v>
      </c>
      <c r="O104">
        <f t="shared" si="31"/>
        <v>34.90458943734327</v>
      </c>
      <c r="P104">
        <f t="shared" si="18"/>
        <v>8.999999999999984</v>
      </c>
      <c r="R104">
        <f t="shared" si="32"/>
        <v>35.561510767785435</v>
      </c>
      <c r="S104" t="b">
        <f t="shared" si="33"/>
        <v>0</v>
      </c>
    </row>
    <row r="105" spans="1:19" ht="13.5">
      <c r="A105">
        <f t="shared" si="34"/>
        <v>9.099999999999984</v>
      </c>
      <c r="B105">
        <f t="shared" si="19"/>
        <v>7.943282347243111E-10</v>
      </c>
      <c r="C105">
        <f t="shared" si="20"/>
        <v>1.7016781955334898E-22</v>
      </c>
      <c r="D105">
        <f t="shared" si="21"/>
        <v>2.9452527213595883E-06</v>
      </c>
      <c r="E105">
        <f t="shared" si="22"/>
        <v>0.4257185418350657</v>
      </c>
      <c r="F105">
        <f t="shared" si="23"/>
        <v>0.5742785113665224</v>
      </c>
      <c r="G105" s="5">
        <f t="shared" si="24"/>
        <v>3.4603702210039574E-05</v>
      </c>
      <c r="H105" s="5" t="e">
        <f t="shared" si="25"/>
        <v>#N/A</v>
      </c>
      <c r="I105" s="9">
        <f t="shared" si="26"/>
        <v>1.5743793756747406</v>
      </c>
      <c r="J105">
        <f t="shared" si="27"/>
        <v>-0.0001368310846707226</v>
      </c>
      <c r="K105">
        <f t="shared" si="28"/>
        <v>-0.00012588459789706477</v>
      </c>
      <c r="L105">
        <f t="shared" si="29"/>
        <v>1.5747144390533743</v>
      </c>
      <c r="M105">
        <f t="shared" si="30"/>
        <v>36.2184320982276</v>
      </c>
      <c r="O105">
        <f t="shared" si="31"/>
        <v>36.2184320982276</v>
      </c>
      <c r="P105">
        <f t="shared" si="18"/>
        <v>9.099999999999984</v>
      </c>
      <c r="R105">
        <f t="shared" si="32"/>
        <v>36.85374503109574</v>
      </c>
      <c r="S105" t="b">
        <f t="shared" si="33"/>
        <v>0</v>
      </c>
    </row>
    <row r="106" spans="1:19" ht="13.5">
      <c r="A106">
        <f t="shared" si="34"/>
        <v>9.199999999999983</v>
      </c>
      <c r="B106">
        <f t="shared" si="19"/>
        <v>6.309573444802173E-10</v>
      </c>
      <c r="C106">
        <f t="shared" si="20"/>
        <v>1.2333378207603266E-22</v>
      </c>
      <c r="D106">
        <f t="shared" si="21"/>
        <v>2.036657263912772E-06</v>
      </c>
      <c r="E106">
        <f t="shared" si="22"/>
        <v>0.3706106971836184</v>
      </c>
      <c r="F106">
        <f t="shared" si="23"/>
        <v>0.6293872640264756</v>
      </c>
      <c r="G106" s="5">
        <f t="shared" si="24"/>
        <v>4.774390644994362E-05</v>
      </c>
      <c r="H106" s="5" t="e">
        <f t="shared" si="25"/>
        <v>#N/A</v>
      </c>
      <c r="I106" s="9">
        <f t="shared" si="26"/>
        <v>1.6295284569559194</v>
      </c>
      <c r="J106">
        <f t="shared" si="27"/>
        <v>-0.00017226414094854403</v>
      </c>
      <c r="K106">
        <f t="shared" si="28"/>
        <v>-0.0001584830096726605</v>
      </c>
      <c r="L106">
        <f t="shared" si="29"/>
        <v>1.6299590419114733</v>
      </c>
      <c r="M106">
        <f t="shared" si="30"/>
        <v>37.48905796396388</v>
      </c>
      <c r="O106">
        <f t="shared" si="31"/>
        <v>37.48905796396388</v>
      </c>
      <c r="P106">
        <f t="shared" si="18"/>
        <v>9.199999999999983</v>
      </c>
      <c r="R106">
        <f t="shared" si="32"/>
        <v>38.0883014062853</v>
      </c>
      <c r="S106" t="b">
        <f t="shared" si="33"/>
        <v>0</v>
      </c>
    </row>
    <row r="107" spans="1:19" ht="13.5">
      <c r="A107">
        <f t="shared" si="34"/>
        <v>9.299999999999983</v>
      </c>
      <c r="B107">
        <f t="shared" si="19"/>
        <v>5.011872336272901E-10</v>
      </c>
      <c r="C107">
        <f t="shared" si="20"/>
        <v>9.049994137298617E-23</v>
      </c>
      <c r="D107">
        <f t="shared" si="21"/>
        <v>1.3910787042455315E-06</v>
      </c>
      <c r="E107">
        <f t="shared" si="22"/>
        <v>0.31867772060100774</v>
      </c>
      <c r="F107">
        <f t="shared" si="23"/>
        <v>0.6813208854139127</v>
      </c>
      <c r="G107" s="5">
        <f t="shared" si="24"/>
        <v>6.506563942718209E-05</v>
      </c>
      <c r="H107" s="5" t="e">
        <f t="shared" si="25"/>
        <v>#N/A</v>
      </c>
      <c r="I107" s="9">
        <f t="shared" si="26"/>
        <v>1.6815146883471146</v>
      </c>
      <c r="J107">
        <f t="shared" si="27"/>
        <v>-0.0002168708908962441</v>
      </c>
      <c r="K107">
        <f t="shared" si="28"/>
        <v>-0.00019952121962454455</v>
      </c>
      <c r="L107">
        <f t="shared" si="29"/>
        <v>1.682067167330727</v>
      </c>
      <c r="M107">
        <f t="shared" si="30"/>
        <v>38.68754484860672</v>
      </c>
      <c r="O107">
        <f t="shared" si="31"/>
        <v>38.68754484860672</v>
      </c>
      <c r="P107">
        <f t="shared" si="18"/>
        <v>9.299999999999983</v>
      </c>
      <c r="R107">
        <f t="shared" si="32"/>
        <v>39.23967980597919</v>
      </c>
      <c r="S107" t="b">
        <f t="shared" si="33"/>
        <v>0</v>
      </c>
    </row>
    <row r="108" spans="1:19" ht="13.5">
      <c r="A108">
        <f t="shared" si="34"/>
        <v>9.399999999999983</v>
      </c>
      <c r="B108">
        <f t="shared" si="19"/>
        <v>3.981071705535118E-10</v>
      </c>
      <c r="C108">
        <f t="shared" si="20"/>
        <v>6.717495388170856E-23</v>
      </c>
      <c r="D108">
        <f t="shared" si="21"/>
        <v>9.392746969225225E-07</v>
      </c>
      <c r="E108">
        <f t="shared" si="22"/>
        <v>0.2708897816014147</v>
      </c>
      <c r="F108">
        <f t="shared" si="23"/>
        <v>0.7291092752083398</v>
      </c>
      <c r="G108" s="5">
        <f t="shared" si="24"/>
        <v>8.765821505326306E-05</v>
      </c>
      <c r="H108" s="5" t="e">
        <f t="shared" si="25"/>
        <v>#N/A</v>
      </c>
      <c r="I108" s="9">
        <f t="shared" si="26"/>
        <v>1.7293713066632541</v>
      </c>
      <c r="J108">
        <f t="shared" si="27"/>
        <v>-0.00027302680660787316</v>
      </c>
      <c r="K108">
        <f t="shared" si="28"/>
        <v>-0.00025118466207924326</v>
      </c>
      <c r="L108">
        <f t="shared" si="29"/>
        <v>1.7300789027544208</v>
      </c>
      <c r="M108">
        <f t="shared" si="30"/>
        <v>39.791814763351674</v>
      </c>
      <c r="O108">
        <f t="shared" si="31"/>
        <v>39.791814763351674</v>
      </c>
      <c r="P108">
        <f t="shared" si="18"/>
        <v>9.399999999999983</v>
      </c>
      <c r="R108">
        <f t="shared" si="32"/>
        <v>40.28980797889162</v>
      </c>
      <c r="S108" t="b">
        <f t="shared" si="33"/>
        <v>0</v>
      </c>
    </row>
    <row r="109" spans="1:19" ht="13.5">
      <c r="A109">
        <f t="shared" si="34"/>
        <v>9.499999999999982</v>
      </c>
      <c r="B109">
        <f t="shared" si="19"/>
        <v>3.1622776601684974E-10</v>
      </c>
      <c r="C109">
        <f t="shared" si="20"/>
        <v>5.03860826002024E-23</v>
      </c>
      <c r="D109">
        <f t="shared" si="21"/>
        <v>6.27609351030602E-07</v>
      </c>
      <c r="E109">
        <f t="shared" si="22"/>
        <v>0.22787118232770784</v>
      </c>
      <c r="F109">
        <f t="shared" si="23"/>
        <v>0.772128184842714</v>
      </c>
      <c r="G109" s="5">
        <f t="shared" si="24"/>
        <v>0.00011686632994032729</v>
      </c>
      <c r="H109" s="5" t="e">
        <f t="shared" si="25"/>
        <v>#N/A</v>
      </c>
      <c r="I109" s="9">
        <f t="shared" si="26"/>
        <v>1.7724781510029566</v>
      </c>
      <c r="J109">
        <f t="shared" si="27"/>
        <v>-0.0003437223953686586</v>
      </c>
      <c r="K109">
        <f t="shared" si="28"/>
        <v>-0.0003162246037391659</v>
      </c>
      <c r="L109">
        <f t="shared" si="29"/>
        <v>1.77338266062746</v>
      </c>
      <c r="M109">
        <f t="shared" si="30"/>
        <v>40.78780119443157</v>
      </c>
      <c r="O109">
        <f t="shared" si="31"/>
        <v>40.78780119443157</v>
      </c>
      <c r="P109">
        <f t="shared" si="18"/>
        <v>9.499999999999982</v>
      </c>
      <c r="R109">
        <f t="shared" si="32"/>
        <v>41.228582254603694</v>
      </c>
      <c r="S109" t="b">
        <f t="shared" si="33"/>
        <v>0</v>
      </c>
    </row>
    <row r="110" spans="1:19" ht="13.5">
      <c r="A110">
        <f t="shared" si="34"/>
        <v>9.599999999999982</v>
      </c>
      <c r="B110">
        <f t="shared" si="19"/>
        <v>2.5118864315096766E-10</v>
      </c>
      <c r="C110">
        <f t="shared" si="20"/>
        <v>3.814733003784612E-23</v>
      </c>
      <c r="D110">
        <f t="shared" si="21"/>
        <v>4.1546634872975836E-07</v>
      </c>
      <c r="E110">
        <f t="shared" si="22"/>
        <v>0.18990476118677999</v>
      </c>
      <c r="F110">
        <f t="shared" si="23"/>
        <v>0.8100948164518462</v>
      </c>
      <c r="G110" s="5">
        <f t="shared" si="24"/>
        <v>0.0001543603850574574</v>
      </c>
      <c r="H110" s="5" t="e">
        <f t="shared" si="25"/>
        <v>#N/A</v>
      </c>
      <c r="I110" s="9">
        <f t="shared" si="26"/>
        <v>1.8105574752456448</v>
      </c>
      <c r="J110">
        <f t="shared" si="27"/>
        <v>-0.000432722455072881</v>
      </c>
      <c r="K110">
        <f t="shared" si="28"/>
        <v>-0.00039810465866705046</v>
      </c>
      <c r="L110">
        <f t="shared" si="29"/>
        <v>1.8117114484685135</v>
      </c>
      <c r="M110">
        <f t="shared" si="30"/>
        <v>41.66936331477581</v>
      </c>
      <c r="O110">
        <f t="shared" si="31"/>
        <v>41.66936331477581</v>
      </c>
      <c r="P110">
        <f aca="true" t="shared" si="35" ref="P110:P141">A110</f>
        <v>9.599999999999982</v>
      </c>
      <c r="R110">
        <f t="shared" si="32"/>
        <v>42.053304376335504</v>
      </c>
      <c r="S110" t="b">
        <f t="shared" si="33"/>
        <v>0</v>
      </c>
    </row>
    <row r="111" spans="1:19" ht="13.5">
      <c r="A111">
        <f t="shared" si="34"/>
        <v>9.699999999999982</v>
      </c>
      <c r="B111">
        <f t="shared" si="19"/>
        <v>1.995262314968958E-10</v>
      </c>
      <c r="C111">
        <f t="shared" si="20"/>
        <v>2.91179792593094E-23</v>
      </c>
      <c r="D111">
        <f t="shared" si="21"/>
        <v>2.7279648345460577E-07</v>
      </c>
      <c r="E111">
        <f t="shared" si="22"/>
        <v>0.1569779913449087</v>
      </c>
      <c r="F111">
        <f t="shared" si="23"/>
        <v>0.8430217268254674</v>
      </c>
      <c r="G111" s="5">
        <f t="shared" si="24"/>
        <v>0.0002022268269757499</v>
      </c>
      <c r="H111" s="5" t="e">
        <f t="shared" si="25"/>
        <v>#N/A</v>
      </c>
      <c r="I111" s="9">
        <f t="shared" si="26"/>
        <v>1.8436281254767708</v>
      </c>
      <c r="J111">
        <f t="shared" si="27"/>
        <v>-0.0005447665634401496</v>
      </c>
      <c r="K111">
        <f t="shared" si="28"/>
        <v>-0.0005011852383649376</v>
      </c>
      <c r="L111">
        <f t="shared" si="29"/>
        <v>1.8450976277345736</v>
      </c>
      <c r="M111">
        <f t="shared" si="30"/>
        <v>42.43724543789519</v>
      </c>
      <c r="O111">
        <f t="shared" si="31"/>
        <v>42.43724543789519</v>
      </c>
      <c r="P111">
        <f t="shared" si="35"/>
        <v>9.699999999999982</v>
      </c>
      <c r="R111">
        <f t="shared" si="32"/>
        <v>42.76737792067342</v>
      </c>
      <c r="S111" t="b">
        <f t="shared" si="33"/>
        <v>0</v>
      </c>
    </row>
    <row r="112" spans="1:19" ht="13.5">
      <c r="A112">
        <f t="shared" si="34"/>
        <v>9.799999999999981</v>
      </c>
      <c r="B112">
        <f t="shared" si="19"/>
        <v>1.5848931924611776E-10</v>
      </c>
      <c r="C112">
        <f t="shared" si="20"/>
        <v>2.238248174480649E-23</v>
      </c>
      <c r="D112">
        <f t="shared" si="21"/>
        <v>1.7786551781547645E-07</v>
      </c>
      <c r="E112">
        <f t="shared" si="22"/>
        <v>0.12885217716288455</v>
      </c>
      <c r="F112">
        <f t="shared" si="23"/>
        <v>0.8711476332201394</v>
      </c>
      <c r="G112" s="5">
        <f t="shared" si="24"/>
        <v>0.0002630823793667187</v>
      </c>
      <c r="H112" s="5" t="e">
        <f t="shared" si="25"/>
        <v>#N/A</v>
      </c>
      <c r="I112" s="9">
        <f t="shared" si="26"/>
        <v>1.8719366907412636</v>
      </c>
      <c r="J112">
        <f t="shared" si="27"/>
        <v>-0.0006858214778119296</v>
      </c>
      <c r="K112">
        <f t="shared" si="28"/>
        <v>-0.0006309557595869752</v>
      </c>
      <c r="L112">
        <f t="shared" si="29"/>
        <v>1.8738048001500718</v>
      </c>
      <c r="M112">
        <f t="shared" si="30"/>
        <v>43.09751040345164</v>
      </c>
      <c r="O112">
        <f t="shared" si="31"/>
        <v>43.09751040345164</v>
      </c>
      <c r="P112">
        <f t="shared" si="35"/>
        <v>9.799999999999981</v>
      </c>
      <c r="R112">
        <f t="shared" si="32"/>
        <v>43.37868112247076</v>
      </c>
      <c r="S112" t="b">
        <f t="shared" si="33"/>
        <v>0</v>
      </c>
    </row>
    <row r="113" spans="1:19" ht="13.5">
      <c r="A113">
        <f t="shared" si="34"/>
        <v>9.89999999999998</v>
      </c>
      <c r="B113">
        <f t="shared" si="19"/>
        <v>1.2589254117942192E-10</v>
      </c>
      <c r="C113">
        <f t="shared" si="20"/>
        <v>1.7307869306024625E-23</v>
      </c>
      <c r="D113">
        <f t="shared" si="21"/>
        <v>1.1528064371705212E-07</v>
      </c>
      <c r="E113">
        <f t="shared" si="22"/>
        <v>0.10513719663787378</v>
      </c>
      <c r="F113">
        <f t="shared" si="23"/>
        <v>0.894862672884534</v>
      </c>
      <c r="G113" s="5">
        <f t="shared" si="24"/>
        <v>0.0003402172993937593</v>
      </c>
      <c r="H113" s="5" t="e">
        <f t="shared" si="25"/>
        <v>#N/A</v>
      </c>
      <c r="I113" s="9">
        <f t="shared" si="26"/>
        <v>1.895883194305123</v>
      </c>
      <c r="J113">
        <f t="shared" si="27"/>
        <v>-0.0008633988867378662</v>
      </c>
      <c r="K113">
        <f t="shared" si="28"/>
        <v>-0.0007943269757988368</v>
      </c>
      <c r="L113">
        <f t="shared" si="29"/>
        <v>1.8982544278908644</v>
      </c>
      <c r="M113">
        <f t="shared" si="30"/>
        <v>43.659851841489875</v>
      </c>
      <c r="O113">
        <f t="shared" si="31"/>
        <v>43.659851841489875</v>
      </c>
      <c r="P113">
        <f t="shared" si="35"/>
        <v>9.89999999999998</v>
      </c>
      <c r="R113">
        <f t="shared" si="32"/>
        <v>43.89796379434398</v>
      </c>
      <c r="S113" t="b">
        <f t="shared" si="33"/>
        <v>0</v>
      </c>
    </row>
    <row r="114" spans="1:19" ht="13.5">
      <c r="A114">
        <f t="shared" si="34"/>
        <v>9.99999999999998</v>
      </c>
      <c r="B114">
        <f t="shared" si="19"/>
        <v>1.0000000000000422E-10</v>
      </c>
      <c r="C114">
        <f t="shared" si="20"/>
        <v>1.3450842592648056E-23</v>
      </c>
      <c r="D114">
        <f t="shared" si="21"/>
        <v>7.434478495397049E-08</v>
      </c>
      <c r="E114">
        <f t="shared" si="22"/>
        <v>0.08535923408430444</v>
      </c>
      <c r="F114">
        <f t="shared" si="23"/>
        <v>0.9146406720162397</v>
      </c>
      <c r="G114" s="5">
        <f t="shared" si="24"/>
        <v>0.0004377745492891524</v>
      </c>
      <c r="H114" s="5" t="e">
        <f t="shared" si="25"/>
        <v>#N/A</v>
      </c>
      <c r="I114" s="9">
        <f t="shared" si="26"/>
        <v>1.9159539017646512</v>
      </c>
      <c r="J114">
        <f t="shared" si="27"/>
        <v>-0.001086955434782563</v>
      </c>
      <c r="K114">
        <f t="shared" si="28"/>
        <v>-0.0009999989999999578</v>
      </c>
      <c r="L114">
        <f t="shared" si="29"/>
        <v>1.9189598150955693</v>
      </c>
      <c r="M114">
        <f t="shared" si="30"/>
        <v>44.13607574719809</v>
      </c>
      <c r="O114">
        <f t="shared" si="31"/>
        <v>44.13607574719809</v>
      </c>
      <c r="P114">
        <f t="shared" si="35"/>
        <v>9.99999999999998</v>
      </c>
      <c r="R114">
        <f t="shared" si="32"/>
        <v>44.337490854818256</v>
      </c>
      <c r="S114" t="b">
        <f t="shared" si="33"/>
        <v>0</v>
      </c>
    </row>
    <row r="115" spans="1:19" ht="13.5">
      <c r="A115">
        <f t="shared" si="34"/>
        <v>10.09999999999998</v>
      </c>
      <c r="B115">
        <f t="shared" si="19"/>
        <v>7.943282347243159E-11</v>
      </c>
      <c r="C115">
        <f t="shared" si="20"/>
        <v>1.049680893384757E-23</v>
      </c>
      <c r="D115">
        <f t="shared" si="21"/>
        <v>4.7746628216812646E-08</v>
      </c>
      <c r="E115">
        <f t="shared" si="22"/>
        <v>0.06901487534359761</v>
      </c>
      <c r="F115">
        <f t="shared" si="23"/>
        <v>0.9309850518519874</v>
      </c>
      <c r="G115" s="5">
        <f t="shared" si="24"/>
        <v>0.0005609739674853213</v>
      </c>
      <c r="H115" s="5" t="e">
        <f t="shared" si="25"/>
        <v>#N/A</v>
      </c>
      <c r="I115" s="9">
        <f t="shared" si="26"/>
        <v>1.9326679009500283</v>
      </c>
      <c r="J115">
        <f t="shared" si="27"/>
        <v>-0.001368396323332476</v>
      </c>
      <c r="K115">
        <f t="shared" si="28"/>
        <v>-0.001258924617465878</v>
      </c>
      <c r="L115">
        <f t="shared" si="29"/>
        <v>1.9364741722799308</v>
      </c>
      <c r="M115">
        <f t="shared" si="30"/>
        <v>44.53890596243841</v>
      </c>
      <c r="O115">
        <f t="shared" si="31"/>
        <v>44.53890596243841</v>
      </c>
      <c r="P115">
        <f t="shared" si="35"/>
        <v>10.09999999999998</v>
      </c>
      <c r="R115">
        <f t="shared" si="32"/>
        <v>44.710031316701134</v>
      </c>
      <c r="S115" t="b">
        <f t="shared" si="33"/>
        <v>0</v>
      </c>
    </row>
    <row r="116" spans="1:19" ht="13.5">
      <c r="A116">
        <f t="shared" si="34"/>
        <v>10.19999999999998</v>
      </c>
      <c r="B116">
        <f t="shared" si="19"/>
        <v>6.309573444802211E-11</v>
      </c>
      <c r="C116">
        <f t="shared" si="20"/>
        <v>8.219559870117582E-24</v>
      </c>
      <c r="D116">
        <f t="shared" si="21"/>
        <v>3.055986538454376E-08</v>
      </c>
      <c r="E116">
        <f t="shared" si="22"/>
        <v>0.05560981327925725</v>
      </c>
      <c r="F116">
        <f t="shared" si="23"/>
        <v>0.9443901241607698</v>
      </c>
      <c r="G116" s="5">
        <f t="shared" si="24"/>
        <v>0.0007163931702673518</v>
      </c>
      <c r="H116" s="5" t="e">
        <f t="shared" si="25"/>
        <v>#N/A</v>
      </c>
      <c r="I116" s="9">
        <f t="shared" si="26"/>
        <v>1.946539241111599</v>
      </c>
      <c r="J116">
        <f t="shared" si="27"/>
        <v>-0.0017227093059822816</v>
      </c>
      <c r="K116">
        <f t="shared" si="28"/>
        <v>-0.0015848925615036989</v>
      </c>
      <c r="L116">
        <f t="shared" si="29"/>
        <v>1.951354637867994</v>
      </c>
      <c r="M116">
        <f t="shared" si="30"/>
        <v>44.881156670963854</v>
      </c>
      <c r="O116">
        <f t="shared" si="31"/>
        <v>44.881156670963854</v>
      </c>
      <c r="P116">
        <f t="shared" si="35"/>
        <v>10.19999999999998</v>
      </c>
      <c r="R116">
        <f t="shared" si="32"/>
        <v>45.028200659546116</v>
      </c>
      <c r="S116" t="b">
        <f t="shared" si="33"/>
        <v>0</v>
      </c>
    </row>
    <row r="117" spans="1:19" ht="13.5">
      <c r="A117">
        <f t="shared" si="34"/>
        <v>10.29999999999998</v>
      </c>
      <c r="B117">
        <f t="shared" si="19"/>
        <v>5.011872336272949E-11</v>
      </c>
      <c r="C117">
        <f t="shared" si="20"/>
        <v>6.454353557847098E-24</v>
      </c>
      <c r="D117">
        <f t="shared" si="21"/>
        <v>1.950505810552873E-08</v>
      </c>
      <c r="E117">
        <f t="shared" si="22"/>
        <v>0.04468350667930955</v>
      </c>
      <c r="F117">
        <f t="shared" si="23"/>
        <v>0.9553164330637899</v>
      </c>
      <c r="G117" s="5">
        <f t="shared" si="24"/>
        <v>0.0009123201108803176</v>
      </c>
      <c r="H117" s="5" t="e">
        <f t="shared" si="25"/>
        <v>#N/A</v>
      </c>
      <c r="I117" s="9">
        <f t="shared" si="26"/>
        <v>1.9580533331395304</v>
      </c>
      <c r="J117">
        <f t="shared" si="27"/>
        <v>-0.0021687628410669087</v>
      </c>
      <c r="K117">
        <f t="shared" si="28"/>
        <v>-0.001995261813781556</v>
      </c>
      <c r="L117">
        <f t="shared" si="29"/>
        <v>1.964141071657756</v>
      </c>
      <c r="M117">
        <f t="shared" si="30"/>
        <v>45.175244648128384</v>
      </c>
      <c r="O117">
        <f t="shared" si="31"/>
        <v>45.175244648128384</v>
      </c>
      <c r="P117">
        <f t="shared" si="35"/>
        <v>10.29999999999998</v>
      </c>
      <c r="R117">
        <f t="shared" si="32"/>
        <v>45.304113195014956</v>
      </c>
      <c r="S117" t="b">
        <f t="shared" si="33"/>
        <v>0</v>
      </c>
    </row>
    <row r="118" spans="1:19" ht="13.5">
      <c r="A118">
        <f t="shared" si="34"/>
        <v>10.399999999999979</v>
      </c>
      <c r="B118">
        <f t="shared" si="19"/>
        <v>3.981071705535156E-11</v>
      </c>
      <c r="C118">
        <f t="shared" si="20"/>
        <v>5.079758605668214E-24</v>
      </c>
      <c r="D118">
        <f t="shared" si="21"/>
        <v>1.2421010395577284E-08</v>
      </c>
      <c r="E118">
        <f t="shared" si="22"/>
        <v>0.035822585281506246</v>
      </c>
      <c r="F118">
        <f t="shared" si="23"/>
        <v>0.9641773505180938</v>
      </c>
      <c r="G118" s="5">
        <f t="shared" si="24"/>
        <v>0.0011591961371914927</v>
      </c>
      <c r="H118" s="5" t="e">
        <f t="shared" si="25"/>
        <v>#N/A</v>
      </c>
      <c r="I118" s="9">
        <f t="shared" si="26"/>
        <v>1.9676548747292684</v>
      </c>
      <c r="J118">
        <f t="shared" si="27"/>
        <v>-0.002730310905872058</v>
      </c>
      <c r="K118">
        <f t="shared" si="28"/>
        <v>-0.002511886033402293</v>
      </c>
      <c r="L118">
        <f t="shared" si="29"/>
        <v>1.9753470322565883</v>
      </c>
      <c r="M118">
        <f t="shared" si="30"/>
        <v>45.43298174190153</v>
      </c>
      <c r="O118">
        <f t="shared" si="31"/>
        <v>45.43298174190153</v>
      </c>
      <c r="P118">
        <f t="shared" si="35"/>
        <v>10.399999999999979</v>
      </c>
      <c r="R118">
        <f t="shared" si="32"/>
        <v>45.54928216394585</v>
      </c>
      <c r="S118" t="b">
        <f t="shared" si="33"/>
        <v>0</v>
      </c>
    </row>
    <row r="119" spans="1:19" ht="13.5">
      <c r="A119">
        <f t="shared" si="34"/>
        <v>10.499999999999979</v>
      </c>
      <c r="B119">
        <f t="shared" si="19"/>
        <v>3.162277660168528E-11</v>
      </c>
      <c r="C119">
        <f t="shared" si="20"/>
        <v>4.005267106742245E-24</v>
      </c>
      <c r="D119">
        <f t="shared" si="21"/>
        <v>7.895297806345105E-09</v>
      </c>
      <c r="E119">
        <f t="shared" si="22"/>
        <v>0.028666093693582903</v>
      </c>
      <c r="F119">
        <f t="shared" si="23"/>
        <v>0.9713338327408926</v>
      </c>
      <c r="G119" s="5">
        <f t="shared" si="24"/>
        <v>0.001470173248531557</v>
      </c>
      <c r="H119" s="5" t="e">
        <f t="shared" si="25"/>
        <v>#N/A</v>
      </c>
      <c r="I119" s="9">
        <f t="shared" si="26"/>
        <v>1.9757442789209627</v>
      </c>
      <c r="J119">
        <f t="shared" si="27"/>
        <v>-0.0034372579825439837</v>
      </c>
      <c r="K119">
        <f t="shared" si="28"/>
        <v>-0.0031622773439404644</v>
      </c>
      <c r="L119">
        <f t="shared" si="29"/>
        <v>1.9854601124343554</v>
      </c>
      <c r="M119">
        <f t="shared" si="30"/>
        <v>45.66558258599017</v>
      </c>
      <c r="O119">
        <f t="shared" si="31"/>
        <v>45.66558258599017</v>
      </c>
      <c r="P119">
        <f t="shared" si="35"/>
        <v>10.499999999999979</v>
      </c>
      <c r="R119">
        <f t="shared" si="32"/>
        <v>45.7747073687202</v>
      </c>
      <c r="S119" t="b">
        <f t="shared" si="33"/>
        <v>0</v>
      </c>
    </row>
    <row r="120" spans="1:19" ht="13.5">
      <c r="A120">
        <f t="shared" si="34"/>
        <v>10.599999999999978</v>
      </c>
      <c r="B120">
        <f t="shared" si="19"/>
        <v>2.5118864315097006E-11</v>
      </c>
      <c r="C120">
        <f t="shared" si="20"/>
        <v>3.162739307396961E-24</v>
      </c>
      <c r="D120">
        <f t="shared" si="21"/>
        <v>5.011140781520058E-09</v>
      </c>
      <c r="E120">
        <f t="shared" si="22"/>
        <v>0.022905332677301604</v>
      </c>
      <c r="F120">
        <f t="shared" si="23"/>
        <v>0.9770945791473213</v>
      </c>
      <c r="G120" s="5">
        <f t="shared" si="24"/>
        <v>0.0018618153382999546</v>
      </c>
      <c r="H120" s="5" t="e">
        <f t="shared" si="25"/>
        <v>#N/A</v>
      </c>
      <c r="I120" s="9">
        <f t="shared" si="26"/>
        <v>1.9826799369868442</v>
      </c>
      <c r="J120">
        <f t="shared" si="27"/>
        <v>-0.004327251580811021</v>
      </c>
      <c r="K120">
        <f t="shared" si="28"/>
        <v>-0.003981071454346138</v>
      </c>
      <c r="L120">
        <f t="shared" si="29"/>
        <v>1.9949492239760964</v>
      </c>
      <c r="M120">
        <f t="shared" si="30"/>
        <v>45.88383215145022</v>
      </c>
      <c r="O120">
        <f t="shared" si="31"/>
        <v>45.88383215145022</v>
      </c>
      <c r="P120">
        <f t="shared" si="35"/>
        <v>10.599999999999978</v>
      </c>
      <c r="R120">
        <f t="shared" si="32"/>
        <v>45.99110298529729</v>
      </c>
      <c r="S120" t="b">
        <f t="shared" si="33"/>
        <v>0</v>
      </c>
    </row>
    <row r="121" spans="1:19" ht="13.5">
      <c r="A121">
        <f t="shared" si="34"/>
        <v>10.699999999999978</v>
      </c>
      <c r="B121">
        <f t="shared" si="19"/>
        <v>1.9952623149689772E-11</v>
      </c>
      <c r="C121">
        <f t="shared" si="20"/>
        <v>2.5004180056167123E-24</v>
      </c>
      <c r="D121">
        <f t="shared" si="21"/>
        <v>3.1767817738477767E-09</v>
      </c>
      <c r="E121">
        <f t="shared" si="22"/>
        <v>0.01828047104876695</v>
      </c>
      <c r="F121">
        <f t="shared" si="23"/>
        <v>0.9817194205813202</v>
      </c>
      <c r="G121" s="5">
        <f t="shared" si="24"/>
        <v>0.002354980863331086</v>
      </c>
      <c r="H121" s="5" t="e">
        <f t="shared" si="25"/>
        <v>#N/A</v>
      </c>
      <c r="I121" s="9">
        <f t="shared" si="26"/>
        <v>1.9887842548014008</v>
      </c>
      <c r="J121">
        <f t="shared" si="27"/>
        <v>-0.0054476871051589645</v>
      </c>
      <c r="K121">
        <f t="shared" si="28"/>
        <v>-0.005011872136746247</v>
      </c>
      <c r="L121">
        <f t="shared" si="29"/>
        <v>2.004277122571494</v>
      </c>
      <c r="M121">
        <f t="shared" si="30"/>
        <v>46.098373819144356</v>
      </c>
      <c r="O121">
        <f t="shared" si="31"/>
        <v>46.098373819144356</v>
      </c>
      <c r="P121">
        <f t="shared" si="35"/>
        <v>10.699999999999978</v>
      </c>
      <c r="R121">
        <f t="shared" si="32"/>
        <v>46.20923502968786</v>
      </c>
      <c r="S121" t="b">
        <f t="shared" si="33"/>
        <v>0</v>
      </c>
    </row>
    <row r="122" spans="1:19" ht="13.5">
      <c r="A122">
        <f t="shared" si="34"/>
        <v>10.799999999999978</v>
      </c>
      <c r="B122">
        <f t="shared" si="19"/>
        <v>1.5848931924611925E-11</v>
      </c>
      <c r="C122">
        <f t="shared" si="20"/>
        <v>1.9786851817972734E-24</v>
      </c>
      <c r="D122">
        <f t="shared" si="21"/>
        <v>2.0119783289221846E-09</v>
      </c>
      <c r="E122">
        <f t="shared" si="22"/>
        <v>0.014575494523627422</v>
      </c>
      <c r="F122">
        <f t="shared" si="23"/>
        <v>0.9854243705343043</v>
      </c>
      <c r="G122" s="5">
        <f t="shared" si="24"/>
        <v>0.0029759340231209847</v>
      </c>
      <c r="H122" s="5" t="e">
        <f t="shared" si="25"/>
        <v>#N/A</v>
      </c>
      <c r="I122" s="9">
        <f t="shared" si="26"/>
        <v>1.994352037661599</v>
      </c>
      <c r="J122">
        <f t="shared" si="27"/>
        <v>-0.00685823183294815</v>
      </c>
      <c r="K122">
        <f t="shared" si="28"/>
        <v>-0.006309573286312297</v>
      </c>
      <c r="L122">
        <f t="shared" si="29"/>
        <v>2.013917227836146</v>
      </c>
      <c r="M122">
        <f t="shared" si="30"/>
        <v>46.32009624023136</v>
      </c>
      <c r="O122">
        <f t="shared" si="31"/>
        <v>46.32009624023136</v>
      </c>
      <c r="P122">
        <f t="shared" si="35"/>
        <v>10.799999999999978</v>
      </c>
      <c r="R122">
        <f t="shared" si="32"/>
        <v>46.44035527639072</v>
      </c>
      <c r="S122" t="b">
        <f t="shared" si="33"/>
        <v>0</v>
      </c>
    </row>
    <row r="123" spans="1:19" ht="13.5">
      <c r="A123">
        <f t="shared" si="34"/>
        <v>10.899999999999977</v>
      </c>
      <c r="B123">
        <f t="shared" si="19"/>
        <v>1.2589254117942311E-11</v>
      </c>
      <c r="C123">
        <f t="shared" si="20"/>
        <v>1.567013892520716E-24</v>
      </c>
      <c r="D123">
        <f t="shared" si="21"/>
        <v>1.2732894867700132E-09</v>
      </c>
      <c r="E123">
        <f t="shared" si="22"/>
        <v>0.011612538135721147</v>
      </c>
      <c r="F123">
        <f t="shared" si="23"/>
        <v>0.9883872927387447</v>
      </c>
      <c r="G123" s="5">
        <f t="shared" si="24"/>
        <v>0.0037577436815723645</v>
      </c>
      <c r="H123" s="5" t="e">
        <f t="shared" si="25"/>
        <v>#N/A</v>
      </c>
      <c r="I123" s="9">
        <f t="shared" si="26"/>
        <v>1.9996603546579275</v>
      </c>
      <c r="J123">
        <f t="shared" si="27"/>
        <v>-0.00863400241451073</v>
      </c>
      <c r="K123">
        <f t="shared" si="28"/>
        <v>-0.00794328222134987</v>
      </c>
      <c r="L123">
        <f t="shared" si="29"/>
        <v>2.0243745353282647</v>
      </c>
      <c r="M123">
        <f t="shared" si="30"/>
        <v>46.560614312550086</v>
      </c>
      <c r="O123">
        <f t="shared" si="31"/>
        <v>46.560614312550086</v>
      </c>
      <c r="P123">
        <f t="shared" si="35"/>
        <v>10.899999999999977</v>
      </c>
      <c r="R123">
        <f t="shared" si="32"/>
        <v>46.696735205520035</v>
      </c>
      <c r="S123" t="b">
        <f t="shared" si="33"/>
        <v>0</v>
      </c>
    </row>
    <row r="124" spans="1:19" ht="13.5">
      <c r="A124">
        <f t="shared" si="34"/>
        <v>10.999999999999977</v>
      </c>
      <c r="B124">
        <f t="shared" si="19"/>
        <v>1.0000000000000518E-11</v>
      </c>
      <c r="C124">
        <f t="shared" si="20"/>
        <v>1.2417505710542087E-24</v>
      </c>
      <c r="D124">
        <f t="shared" si="21"/>
        <v>8.05314709178016E-10</v>
      </c>
      <c r="E124">
        <f t="shared" si="22"/>
        <v>0.009246249997873986</v>
      </c>
      <c r="F124">
        <f t="shared" si="23"/>
        <v>0.990753537377461</v>
      </c>
      <c r="G124" s="5">
        <f t="shared" si="24"/>
        <v>0.004742044570639281</v>
      </c>
      <c r="H124" s="5" t="e">
        <f t="shared" si="25"/>
        <v>#N/A</v>
      </c>
      <c r="I124" s="9">
        <f t="shared" si="26"/>
        <v>2.004979458464714</v>
      </c>
      <c r="J124">
        <f t="shared" si="27"/>
        <v>-0.01086956510869509</v>
      </c>
      <c r="K124">
        <f t="shared" si="28"/>
        <v>-0.009999999899999482</v>
      </c>
      <c r="L124">
        <f t="shared" si="29"/>
        <v>2.036211134716956</v>
      </c>
      <c r="M124">
        <f t="shared" si="30"/>
        <v>46.832856098489984</v>
      </c>
      <c r="O124">
        <f t="shared" si="31"/>
        <v>46.832856098489984</v>
      </c>
      <c r="P124">
        <f t="shared" si="35"/>
        <v>10.999999999999977</v>
      </c>
      <c r="R124">
        <f t="shared" si="32"/>
        <v>46.992320416268484</v>
      </c>
      <c r="S124" t="b">
        <f t="shared" si="33"/>
        <v>0</v>
      </c>
    </row>
    <row r="125" spans="1:19" ht="13.5">
      <c r="A125">
        <f t="shared" si="34"/>
        <v>11.099999999999977</v>
      </c>
      <c r="B125">
        <f t="shared" si="19"/>
        <v>7.943282347243233E-12</v>
      </c>
      <c r="C125">
        <f t="shared" si="20"/>
        <v>9.844818440845949E-25</v>
      </c>
      <c r="D125">
        <f t="shared" si="21"/>
        <v>5.090873301918256E-10</v>
      </c>
      <c r="E125">
        <f t="shared" si="22"/>
        <v>0.007358550738420888</v>
      </c>
      <c r="F125">
        <f t="shared" si="23"/>
        <v>0.9926411815796629</v>
      </c>
      <c r="G125" s="5">
        <f t="shared" si="24"/>
        <v>0.005981254594929689</v>
      </c>
      <c r="H125" s="5" t="e">
        <f t="shared" si="25"/>
        <v>#N/A</v>
      </c>
      <c r="I125" s="9">
        <f t="shared" si="26"/>
        <v>2.0105846776825356</v>
      </c>
      <c r="J125">
        <f t="shared" si="27"/>
        <v>-0.013683971780987158</v>
      </c>
      <c r="K125">
        <f t="shared" si="28"/>
        <v>-0.012589254038508186</v>
      </c>
      <c r="L125">
        <f t="shared" si="29"/>
        <v>2.050077597132478</v>
      </c>
      <c r="M125">
        <f t="shared" si="30"/>
        <v>47.15178473404699</v>
      </c>
      <c r="O125">
        <f t="shared" si="31"/>
        <v>47.15178473404699</v>
      </c>
      <c r="P125">
        <f t="shared" si="35"/>
        <v>11.099999999999977</v>
      </c>
      <c r="R125">
        <f t="shared" si="32"/>
        <v>47.34354471672749</v>
      </c>
      <c r="S125" t="b">
        <f t="shared" si="33"/>
        <v>0</v>
      </c>
    </row>
    <row r="126" spans="1:19" ht="13.5">
      <c r="A126">
        <f t="shared" si="34"/>
        <v>11.199999999999976</v>
      </c>
      <c r="B126">
        <f t="shared" si="19"/>
        <v>6.309573444802271E-12</v>
      </c>
      <c r="C126">
        <f t="shared" si="20"/>
        <v>7.808182618028669E-25</v>
      </c>
      <c r="D126">
        <f t="shared" si="21"/>
        <v>3.2169924224238506E-10</v>
      </c>
      <c r="E126">
        <f t="shared" si="22"/>
        <v>0.005853963873226168</v>
      </c>
      <c r="F126">
        <f t="shared" si="23"/>
        <v>0.9941456989446142</v>
      </c>
      <c r="G126" s="5">
        <f t="shared" si="24"/>
        <v>0.0075413663353105466</v>
      </c>
      <c r="H126" s="5" t="e">
        <f t="shared" si="25"/>
        <v>#N/A</v>
      </c>
      <c r="I126" s="9">
        <f t="shared" si="26"/>
        <v>2.016769460768386</v>
      </c>
      <c r="J126">
        <f t="shared" si="27"/>
        <v>-0.017227099849472335</v>
      </c>
      <c r="K126">
        <f t="shared" si="28"/>
        <v>-0.015848931861514547</v>
      </c>
      <c r="L126">
        <f t="shared" si="29"/>
        <v>2.0667523782351305</v>
      </c>
      <c r="M126">
        <f t="shared" si="30"/>
        <v>47.535304699407995</v>
      </c>
      <c r="O126">
        <f t="shared" si="31"/>
        <v>47.535304699407995</v>
      </c>
      <c r="P126">
        <f t="shared" si="35"/>
        <v>11.199999999999976</v>
      </c>
      <c r="R126">
        <f t="shared" si="32"/>
        <v>47.77036680478063</v>
      </c>
      <c r="S126" t="b">
        <f t="shared" si="33"/>
        <v>0</v>
      </c>
    </row>
    <row r="127" spans="1:19" ht="13.5">
      <c r="A127">
        <f t="shared" si="34"/>
        <v>11.299999999999976</v>
      </c>
      <c r="B127">
        <f t="shared" si="19"/>
        <v>5.011872336272997E-12</v>
      </c>
      <c r="C127">
        <f t="shared" si="20"/>
        <v>6.194792965173317E-25</v>
      </c>
      <c r="D127">
        <f t="shared" si="21"/>
        <v>2.032231615926412E-10</v>
      </c>
      <c r="E127">
        <f t="shared" si="22"/>
        <v>0.004655573671857536</v>
      </c>
      <c r="F127">
        <f t="shared" si="23"/>
        <v>0.9953440015315541</v>
      </c>
      <c r="G127" s="5">
        <f t="shared" si="24"/>
        <v>0.009505461420034868</v>
      </c>
      <c r="H127" s="5" t="e">
        <f t="shared" si="25"/>
        <v>#N/A</v>
      </c>
      <c r="I127" s="9">
        <f t="shared" si="26"/>
        <v>2.02385996099507</v>
      </c>
      <c r="J127">
        <f t="shared" si="27"/>
        <v>-0.021687633803879326</v>
      </c>
      <c r="K127">
        <f t="shared" si="28"/>
        <v>-0.01995262309956898</v>
      </c>
      <c r="L127">
        <f t="shared" si="29"/>
        <v>2.087192561311012</v>
      </c>
      <c r="M127">
        <f t="shared" si="30"/>
        <v>48.00542891015326</v>
      </c>
      <c r="O127">
        <f t="shared" si="31"/>
        <v>48.00542891015326</v>
      </c>
      <c r="P127">
        <f t="shared" si="35"/>
        <v>11.299999999999976</v>
      </c>
      <c r="R127">
        <f t="shared" si="32"/>
        <v>48.29762581334215</v>
      </c>
      <c r="S127" t="b">
        <f t="shared" si="33"/>
        <v>0</v>
      </c>
    </row>
    <row r="128" spans="1:19" ht="13.5">
      <c r="A128">
        <f t="shared" si="34"/>
        <v>11.399999999999975</v>
      </c>
      <c r="B128">
        <f t="shared" si="19"/>
        <v>3.981071705535194E-12</v>
      </c>
      <c r="C128">
        <f t="shared" si="20"/>
        <v>4.915987833169763E-25</v>
      </c>
      <c r="D128">
        <f t="shared" si="21"/>
        <v>1.2834802808563214E-10</v>
      </c>
      <c r="E128">
        <f t="shared" si="22"/>
        <v>0.0037015975636312034</v>
      </c>
      <c r="F128">
        <f t="shared" si="23"/>
        <v>0.9962978672643874</v>
      </c>
      <c r="G128" s="5">
        <f t="shared" si="24"/>
        <v>0.011978134920970811</v>
      </c>
      <c r="H128" s="5" t="e">
        <f t="shared" si="25"/>
        <v>#N/A</v>
      </c>
      <c r="I128" s="9">
        <f t="shared" si="26"/>
        <v>2.0322317368553184</v>
      </c>
      <c r="J128">
        <f t="shared" si="27"/>
        <v>-0.02730311334269966</v>
      </c>
      <c r="K128">
        <f t="shared" si="28"/>
        <v>-0.025118864275283686</v>
      </c>
      <c r="L128">
        <f t="shared" si="29"/>
        <v>2.112600987675263</v>
      </c>
      <c r="M128">
        <f t="shared" si="30"/>
        <v>48.589822716531046</v>
      </c>
      <c r="O128">
        <f t="shared" si="31"/>
        <v>48.589822716531046</v>
      </c>
      <c r="P128">
        <f t="shared" si="35"/>
        <v>11.399999999999975</v>
      </c>
      <c r="R128">
        <f t="shared" si="32"/>
        <v>48.95686267434652</v>
      </c>
      <c r="S128" t="b">
        <f t="shared" si="33"/>
        <v>0</v>
      </c>
    </row>
    <row r="129" spans="1:19" ht="13.5">
      <c r="A129">
        <f t="shared" si="34"/>
        <v>11.499999999999975</v>
      </c>
      <c r="B129">
        <f t="shared" si="19"/>
        <v>3.162277660168547E-12</v>
      </c>
      <c r="C129">
        <f t="shared" si="20"/>
        <v>3.901935616742184E-25</v>
      </c>
      <c r="D129">
        <f t="shared" si="21"/>
        <v>8.104381954946608E-11</v>
      </c>
      <c r="E129">
        <f t="shared" si="22"/>
        <v>0.0029425232353157654</v>
      </c>
      <c r="F129">
        <f t="shared" si="23"/>
        <v>0.9970568025905107</v>
      </c>
      <c r="G129" s="5">
        <f t="shared" si="24"/>
        <v>0.015091065388906208</v>
      </c>
      <c r="H129" s="5" t="e">
        <f t="shared" si="25"/>
        <v>#N/A</v>
      </c>
      <c r="I129" s="9">
        <f t="shared" si="26"/>
        <v>2.0423293245830556</v>
      </c>
      <c r="J129">
        <f t="shared" si="27"/>
        <v>-0.03437258322832537</v>
      </c>
      <c r="K129">
        <f t="shared" si="28"/>
        <v>-0.03162277657005934</v>
      </c>
      <c r="L129">
        <f t="shared" si="29"/>
        <v>2.1445175057461734</v>
      </c>
      <c r="M129">
        <f t="shared" si="30"/>
        <v>49.32390263216199</v>
      </c>
      <c r="O129">
        <f t="shared" si="31"/>
        <v>49.32390263216199</v>
      </c>
      <c r="P129">
        <f t="shared" si="35"/>
        <v>11.499999999999975</v>
      </c>
      <c r="R129">
        <f t="shared" si="32"/>
        <v>49.78883539676201</v>
      </c>
      <c r="S129" t="b">
        <f t="shared" si="33"/>
        <v>0</v>
      </c>
    </row>
    <row r="130" spans="1:19" ht="13.5">
      <c r="A130">
        <f t="shared" si="34"/>
        <v>11.599999999999975</v>
      </c>
      <c r="B130">
        <f t="shared" si="19"/>
        <v>2.5118864315097156E-12</v>
      </c>
      <c r="C130">
        <f t="shared" si="20"/>
        <v>3.097542422540975E-25</v>
      </c>
      <c r="D130">
        <f t="shared" si="21"/>
        <v>5.116614968460225E-11</v>
      </c>
      <c r="E130">
        <f t="shared" si="22"/>
        <v>0.002338744272889726</v>
      </c>
      <c r="F130">
        <f t="shared" si="23"/>
        <v>0.9976604065292229</v>
      </c>
      <c r="G130" s="5">
        <f t="shared" si="24"/>
        <v>0.019010027145085675</v>
      </c>
      <c r="H130" s="5" t="e">
        <f t="shared" si="25"/>
        <v>#N/A</v>
      </c>
      <c r="I130" s="9">
        <f t="shared" si="26"/>
        <v>2.0546896387665927</v>
      </c>
      <c r="J130">
        <f t="shared" si="27"/>
        <v>-0.043272518511118165</v>
      </c>
      <c r="K130">
        <f t="shared" si="28"/>
        <v>-0.039810717030228704</v>
      </c>
      <c r="L130">
        <f t="shared" si="29"/>
        <v>2.18494644179835</v>
      </c>
      <c r="M130">
        <f t="shared" si="30"/>
        <v>50.25376816136204</v>
      </c>
      <c r="O130">
        <f t="shared" si="31"/>
        <v>50.25376816136204</v>
      </c>
      <c r="P130">
        <f t="shared" si="35"/>
        <v>11.599999999999975</v>
      </c>
      <c r="R130">
        <f t="shared" si="32"/>
        <v>50.847091587794786</v>
      </c>
      <c r="S130" t="b">
        <f t="shared" si="33"/>
        <v>0</v>
      </c>
    </row>
    <row r="131" spans="1:19" ht="13.5">
      <c r="A131">
        <f t="shared" si="34"/>
        <v>11.699999999999974</v>
      </c>
      <c r="B131">
        <f t="shared" si="19"/>
        <v>1.9952623149689894E-12</v>
      </c>
      <c r="C131">
        <f t="shared" si="20"/>
        <v>2.459282427928728E-25</v>
      </c>
      <c r="D131">
        <f t="shared" si="21"/>
        <v>3.229918718174295E-11</v>
      </c>
      <c r="E131">
        <f t="shared" si="22"/>
        <v>0.0018586242247902213</v>
      </c>
      <c r="F131">
        <f t="shared" si="23"/>
        <v>0.998140306216303</v>
      </c>
      <c r="G131" s="5">
        <f t="shared" si="24"/>
        <v>0.023943718243517206</v>
      </c>
      <c r="H131" s="5" t="e">
        <f t="shared" si="25"/>
        <v>#N/A</v>
      </c>
      <c r="I131" s="9">
        <f t="shared" si="26"/>
        <v>2.069970391387948</v>
      </c>
      <c r="J131">
        <f t="shared" si="27"/>
        <v>-0.05447687319866505</v>
      </c>
      <c r="K131">
        <f t="shared" si="28"/>
        <v>-0.05011872334277184</v>
      </c>
      <c r="L131">
        <f t="shared" si="29"/>
        <v>2.236539783227284</v>
      </c>
      <c r="M131">
        <f t="shared" si="30"/>
        <v>51.44041501422753</v>
      </c>
      <c r="O131">
        <f t="shared" si="31"/>
        <v>51.44041501422753</v>
      </c>
      <c r="P131">
        <f t="shared" si="35"/>
        <v>11.699999999999974</v>
      </c>
      <c r="R131">
        <f t="shared" si="32"/>
        <v>52.203195331880764</v>
      </c>
      <c r="S131" t="b">
        <f t="shared" si="33"/>
        <v>0</v>
      </c>
    </row>
    <row r="132" spans="1:19" ht="13.5">
      <c r="A132">
        <f t="shared" si="34"/>
        <v>11.799999999999974</v>
      </c>
      <c r="B132">
        <f t="shared" si="19"/>
        <v>1.584893192461202E-12</v>
      </c>
      <c r="C132">
        <f t="shared" si="20"/>
        <v>1.9527312615690746E-25</v>
      </c>
      <c r="D132">
        <f t="shared" si="21"/>
        <v>2.0387197070511057E-11</v>
      </c>
      <c r="E132">
        <f t="shared" si="22"/>
        <v>0.0014769218683012857</v>
      </c>
      <c r="F132">
        <f t="shared" si="23"/>
        <v>0.9985217311425588</v>
      </c>
      <c r="G132" s="5">
        <f t="shared" si="24"/>
        <v>0.030154874198225885</v>
      </c>
      <c r="H132" s="5" t="e">
        <f t="shared" si="25"/>
        <v>#N/A</v>
      </c>
      <c r="I132" s="9">
        <f t="shared" si="26"/>
        <v>2.0889850067480964</v>
      </c>
      <c r="J132">
        <f t="shared" si="27"/>
        <v>-0.06858232003496399</v>
      </c>
      <c r="K132">
        <f t="shared" si="28"/>
        <v>-0.06309573443216687</v>
      </c>
      <c r="L132">
        <f t="shared" si="29"/>
        <v>2.3028685065014782</v>
      </c>
      <c r="M132">
        <f t="shared" si="30"/>
        <v>52.965975649533995</v>
      </c>
      <c r="O132">
        <f t="shared" si="31"/>
        <v>52.965975649533995</v>
      </c>
      <c r="P132">
        <f t="shared" si="35"/>
        <v>11.799999999999974</v>
      </c>
      <c r="R132">
        <f t="shared" si="32"/>
        <v>53.95462533869346</v>
      </c>
      <c r="S132" t="b">
        <f t="shared" si="33"/>
        <v>0</v>
      </c>
    </row>
    <row r="133" spans="1:19" ht="13.5">
      <c r="A133">
        <f t="shared" si="34"/>
        <v>11.899999999999974</v>
      </c>
      <c r="B133">
        <f t="shared" si="19"/>
        <v>1.2589254117942388E-12</v>
      </c>
      <c r="C133">
        <f t="shared" si="20"/>
        <v>1.5506389500591168E-25</v>
      </c>
      <c r="D133">
        <f t="shared" si="21"/>
        <v>1.2867355839946832E-11</v>
      </c>
      <c r="E133">
        <f t="shared" si="22"/>
        <v>0.0011735167999880392</v>
      </c>
      <c r="F133">
        <f t="shared" si="23"/>
        <v>0.9988247869392903</v>
      </c>
      <c r="G133" s="5">
        <f t="shared" si="24"/>
        <v>0.037974259277643876</v>
      </c>
      <c r="H133" s="5" t="e">
        <f t="shared" si="25"/>
        <v>#N/A</v>
      </c>
      <c r="I133" s="9">
        <f t="shared" si="26"/>
        <v>2.1127458685115004</v>
      </c>
      <c r="J133">
        <f t="shared" si="27"/>
        <v>-0.08634002549981998</v>
      </c>
      <c r="K133">
        <f t="shared" si="28"/>
        <v>-0.07943282345983436</v>
      </c>
      <c r="L133">
        <f t="shared" si="29"/>
        <v>2.388838044689258</v>
      </c>
      <c r="M133">
        <f t="shared" si="30"/>
        <v>54.94327502785293</v>
      </c>
      <c r="O133">
        <f t="shared" si="31"/>
        <v>54.94327502785293</v>
      </c>
      <c r="P133">
        <f t="shared" si="35"/>
        <v>11.899999999999974</v>
      </c>
      <c r="R133">
        <f t="shared" si="32"/>
        <v>56.23714768126376</v>
      </c>
      <c r="S133" t="b">
        <f t="shared" si="33"/>
        <v>0</v>
      </c>
    </row>
    <row r="134" spans="1:19" ht="13.5">
      <c r="A134">
        <f t="shared" si="34"/>
        <v>11.999999999999973</v>
      </c>
      <c r="B134">
        <f t="shared" si="19"/>
        <v>1.0000000000000577E-12</v>
      </c>
      <c r="C134">
        <f t="shared" si="20"/>
        <v>1.2314195547119357E-25</v>
      </c>
      <c r="D134">
        <f t="shared" si="21"/>
        <v>8.120709113102414E-12</v>
      </c>
      <c r="E134">
        <f t="shared" si="22"/>
        <v>0.0009323821577330722</v>
      </c>
      <c r="F134">
        <f t="shared" si="23"/>
        <v>0.9990654818700211</v>
      </c>
      <c r="G134" s="5">
        <f t="shared" si="24"/>
        <v>0.047818280382377974</v>
      </c>
      <c r="H134" s="5" t="e">
        <f t="shared" si="25"/>
        <v>#N/A</v>
      </c>
      <c r="I134" s="9">
        <f t="shared" si="26"/>
        <v>2.1425181870449093</v>
      </c>
      <c r="J134">
        <f t="shared" si="27"/>
        <v>-0.1086956521630372</v>
      </c>
      <c r="K134">
        <f t="shared" si="28"/>
        <v>-0.09999999998999422</v>
      </c>
      <c r="L134">
        <f t="shared" si="29"/>
        <v>2.501348710203243</v>
      </c>
      <c r="M134">
        <f t="shared" si="30"/>
        <v>57.53102033467459</v>
      </c>
      <c r="O134">
        <f t="shared" si="31"/>
        <v>57.53102033467459</v>
      </c>
      <c r="P134">
        <f t="shared" si="35"/>
        <v>11.999999999999973</v>
      </c>
      <c r="R134">
        <f t="shared" si="32"/>
        <v>59.245013544753654</v>
      </c>
      <c r="S134" t="b">
        <f t="shared" si="33"/>
        <v>0</v>
      </c>
    </row>
    <row r="135" spans="1:19" ht="13.5">
      <c r="A135">
        <f t="shared" si="34"/>
        <v>12.099999999999973</v>
      </c>
      <c r="B135">
        <f t="shared" si="19"/>
        <v>7.943282347243282E-13</v>
      </c>
      <c r="C135">
        <f t="shared" si="20"/>
        <v>9.779642871889425E-26</v>
      </c>
      <c r="D135">
        <f t="shared" si="21"/>
        <v>5.124800978857538E-12</v>
      </c>
      <c r="E135">
        <f t="shared" si="22"/>
        <v>0.0007407591151997898</v>
      </c>
      <c r="F135">
        <f t="shared" si="23"/>
        <v>0.9992565513458894</v>
      </c>
      <c r="G135" s="5">
        <f t="shared" si="24"/>
        <v>0.060211161396103136</v>
      </c>
      <c r="H135" s="5" t="e">
        <f t="shared" si="25"/>
        <v>#N/A</v>
      </c>
      <c r="I135" s="9">
        <f t="shared" si="26"/>
        <v>2.179887345995288</v>
      </c>
      <c r="J135">
        <f t="shared" si="27"/>
        <v>-0.136839718664637</v>
      </c>
      <c r="K135">
        <f t="shared" si="28"/>
        <v>-0.12589254117146603</v>
      </c>
      <c r="L135">
        <f t="shared" si="29"/>
        <v>2.6503915980362054</v>
      </c>
      <c r="M135">
        <f t="shared" si="30"/>
        <v>60.95900675483272</v>
      </c>
      <c r="O135">
        <f t="shared" si="31"/>
        <v>60.95900675483272</v>
      </c>
      <c r="P135">
        <f t="shared" si="35"/>
        <v>12.099999999999973</v>
      </c>
      <c r="R135">
        <f t="shared" si="32"/>
        <v>63.26555727329347</v>
      </c>
      <c r="S135" t="b">
        <f t="shared" si="33"/>
        <v>0</v>
      </c>
    </row>
    <row r="136" spans="1:19" ht="13.5">
      <c r="A136">
        <f t="shared" si="34"/>
        <v>12.199999999999973</v>
      </c>
      <c r="B136">
        <f t="shared" si="19"/>
        <v>6.309573444802309E-13</v>
      </c>
      <c r="C136">
        <f t="shared" si="20"/>
        <v>7.767068350888532E-26</v>
      </c>
      <c r="D136">
        <f t="shared" si="21"/>
        <v>3.2340212780832256E-12</v>
      </c>
      <c r="E136">
        <f t="shared" si="22"/>
        <v>0.0005884951296490641</v>
      </c>
      <c r="F136">
        <f t="shared" si="23"/>
        <v>0.9994081184311117</v>
      </c>
      <c r="G136" s="5">
        <f t="shared" si="24"/>
        <v>0.07581285869439035</v>
      </c>
      <c r="H136" s="5" t="e">
        <f t="shared" si="25"/>
        <v>#N/A</v>
      </c>
      <c r="I136" s="9">
        <f t="shared" si="26"/>
        <v>2.2268433080750434</v>
      </c>
      <c r="J136">
        <f t="shared" si="27"/>
        <v>-0.17227099917368732</v>
      </c>
      <c r="K136">
        <f t="shared" si="28"/>
        <v>-0.15848931923979231</v>
      </c>
      <c r="L136">
        <f t="shared" si="29"/>
        <v>2.85096120833714</v>
      </c>
      <c r="M136">
        <f t="shared" si="30"/>
        <v>65.5721077917542</v>
      </c>
      <c r="O136">
        <f t="shared" si="31"/>
        <v>65.5721077917542</v>
      </c>
      <c r="P136">
        <f t="shared" si="35"/>
        <v>12.199999999999973</v>
      </c>
      <c r="R136">
        <f t="shared" si="32"/>
        <v>68.74197723139491</v>
      </c>
      <c r="S136" t="b">
        <f t="shared" si="33"/>
        <v>0</v>
      </c>
    </row>
    <row r="137" spans="1:19" ht="13.5">
      <c r="A137">
        <f t="shared" si="34"/>
        <v>12.299999999999972</v>
      </c>
      <c r="B137">
        <f t="shared" si="19"/>
        <v>5.011872336273027E-13</v>
      </c>
      <c r="C137">
        <f t="shared" si="20"/>
        <v>6.168860352810802E-26</v>
      </c>
      <c r="D137">
        <f t="shared" si="21"/>
        <v>2.0407746970974546E-12</v>
      </c>
      <c r="E137">
        <f t="shared" si="22"/>
        <v>0.0004675144740167218</v>
      </c>
      <c r="F137">
        <f t="shared" si="23"/>
        <v>0.9995282217412638</v>
      </c>
      <c r="G137" s="5">
        <f t="shared" si="24"/>
        <v>0.09545420412820349</v>
      </c>
      <c r="H137" s="5" t="e">
        <f t="shared" si="25"/>
        <v>#N/A</v>
      </c>
      <c r="I137" s="9">
        <f t="shared" si="26"/>
        <v>2.285886570341155</v>
      </c>
      <c r="J137">
        <f t="shared" si="27"/>
        <v>-0.21687633857811306</v>
      </c>
      <c r="K137">
        <f t="shared" si="28"/>
        <v>-0.19952623149186402</v>
      </c>
      <c r="L137">
        <f t="shared" si="29"/>
        <v>3.126602029175463</v>
      </c>
      <c r="M137">
        <f t="shared" si="30"/>
        <v>71.91184667103563</v>
      </c>
      <c r="O137">
        <f t="shared" si="31"/>
        <v>71.91184667103563</v>
      </c>
      <c r="P137">
        <f t="shared" si="35"/>
        <v>12.299999999999972</v>
      </c>
      <c r="R137">
        <f t="shared" si="32"/>
        <v>76.39563194972344</v>
      </c>
      <c r="S137" t="b">
        <f t="shared" si="33"/>
        <v>0</v>
      </c>
    </row>
    <row r="138" spans="1:19" ht="13.5">
      <c r="A138">
        <f t="shared" si="34"/>
        <v>12.399999999999972</v>
      </c>
      <c r="B138">
        <f t="shared" si="19"/>
        <v>3.981071705535218E-13</v>
      </c>
      <c r="C138">
        <f t="shared" si="20"/>
        <v>4.89963419722958E-26</v>
      </c>
      <c r="D138">
        <f t="shared" si="21"/>
        <v>1.2877641862265449E-12</v>
      </c>
      <c r="E138">
        <f t="shared" si="22"/>
        <v>0.0003713952481675318</v>
      </c>
      <c r="F138">
        <f t="shared" si="23"/>
        <v>0.9996232364559211</v>
      </c>
      <c r="G138" s="5">
        <f t="shared" si="24"/>
        <v>0.12018114652080271</v>
      </c>
      <c r="H138" s="5" t="e">
        <f t="shared" si="25"/>
        <v>#N/A</v>
      </c>
      <c r="I138" s="9">
        <f t="shared" si="26"/>
        <v>2.360161307722418</v>
      </c>
      <c r="J138">
        <f t="shared" si="27"/>
        <v>-0.27303113385539285</v>
      </c>
      <c r="K138">
        <f t="shared" si="28"/>
        <v>-0.2511886431469614</v>
      </c>
      <c r="L138">
        <f t="shared" si="29"/>
        <v>3.5164964012352717</v>
      </c>
      <c r="M138">
        <f t="shared" si="30"/>
        <v>80.87941722841124</v>
      </c>
      <c r="O138">
        <f t="shared" si="31"/>
        <v>80.87941722841124</v>
      </c>
      <c r="P138">
        <f t="shared" si="35"/>
        <v>12.399999999999972</v>
      </c>
      <c r="R138">
        <f t="shared" si="32"/>
        <v>87.48682105677165</v>
      </c>
      <c r="S138" t="b">
        <f t="shared" si="33"/>
        <v>0</v>
      </c>
    </row>
    <row r="139" spans="1:19" ht="13.5">
      <c r="A139">
        <f t="shared" si="34"/>
        <v>12.499999999999972</v>
      </c>
      <c r="B139">
        <f t="shared" si="19"/>
        <v>3.162277660168577E-13</v>
      </c>
      <c r="C139">
        <f t="shared" si="20"/>
        <v>3.8916259062476095E-26</v>
      </c>
      <c r="D139">
        <f t="shared" si="21"/>
        <v>8.125852115159008E-13</v>
      </c>
      <c r="E139">
        <f t="shared" si="22"/>
        <v>0.0002950318579321257</v>
      </c>
      <c r="F139">
        <f t="shared" si="23"/>
        <v>0.9996982093518566</v>
      </c>
      <c r="G139" s="5">
        <f t="shared" si="24"/>
        <v>0.15131044698059368</v>
      </c>
      <c r="H139" s="5" t="e">
        <f t="shared" si="25"/>
        <v>#N/A</v>
      </c>
      <c r="I139" s="9">
        <f t="shared" si="26"/>
        <v>2.4536227915034265</v>
      </c>
      <c r="J139">
        <f t="shared" si="27"/>
        <v>-0.343725832623539</v>
      </c>
      <c r="K139">
        <f t="shared" si="28"/>
        <v>-0.3162277660136559</v>
      </c>
      <c r="L139">
        <f t="shared" si="29"/>
        <v>4.091053255875307</v>
      </c>
      <c r="M139">
        <f t="shared" si="30"/>
        <v>94.09422488513205</v>
      </c>
      <c r="O139">
        <f t="shared" si="31"/>
        <v>94.09422488513205</v>
      </c>
      <c r="P139">
        <f t="shared" si="35"/>
        <v>12.499999999999972</v>
      </c>
      <c r="R139">
        <f t="shared" si="32"/>
        <v>104.44219986189597</v>
      </c>
      <c r="S139" t="b">
        <f t="shared" si="33"/>
        <v>0</v>
      </c>
    </row>
    <row r="140" spans="1:19" ht="13.5">
      <c r="A140">
        <f t="shared" si="34"/>
        <v>12.599999999999971</v>
      </c>
      <c r="B140">
        <f t="shared" si="19"/>
        <v>2.5118864315097395E-13</v>
      </c>
      <c r="C140">
        <f t="shared" si="20"/>
        <v>3.091046171155351E-26</v>
      </c>
      <c r="D140">
        <f t="shared" si="21"/>
        <v>5.127368226496029E-13</v>
      </c>
      <c r="E140">
        <f t="shared" si="22"/>
        <v>0.00023436594601377502</v>
      </c>
      <c r="F140">
        <f t="shared" si="23"/>
        <v>0.9997571247402953</v>
      </c>
      <c r="G140" s="5">
        <f t="shared" si="24"/>
        <v>0.19049979286963856</v>
      </c>
      <c r="H140" s="5" t="e">
        <f t="shared" si="25"/>
        <v>#N/A</v>
      </c>
      <c r="I140" s="9">
        <f t="shared" si="26"/>
        <v>2.57124799403552</v>
      </c>
      <c r="J140">
        <f t="shared" si="27"/>
        <v>-0.4327251853814784</v>
      </c>
      <c r="K140">
        <f t="shared" si="28"/>
        <v>-0.3981071705509601</v>
      </c>
      <c r="L140">
        <f t="shared" si="29"/>
        <v>4.9908771668982554</v>
      </c>
      <c r="M140">
        <f t="shared" si="30"/>
        <v>114.79017483865988</v>
      </c>
      <c r="O140">
        <f t="shared" si="31"/>
        <v>114.79017483865988</v>
      </c>
      <c r="P140">
        <f t="shared" si="35"/>
        <v>12.599999999999971</v>
      </c>
      <c r="R140" t="e">
        <f t="shared" si="32"/>
        <v>#N/A</v>
      </c>
      <c r="S140" t="b">
        <f t="shared" si="33"/>
        <v>0</v>
      </c>
    </row>
    <row r="141" spans="1:19" ht="13.5">
      <c r="A141">
        <f t="shared" si="34"/>
        <v>12.69999999999997</v>
      </c>
      <c r="B141">
        <f t="shared" si="19"/>
        <v>1.9952623149690085E-13</v>
      </c>
      <c r="C141">
        <f t="shared" si="20"/>
        <v>2.4551923065555058E-26</v>
      </c>
      <c r="D141">
        <f t="shared" si="21"/>
        <v>3.235299461486308E-13</v>
      </c>
      <c r="E141">
        <f t="shared" si="22"/>
        <v>0.00018617205193844957</v>
      </c>
      <c r="F141">
        <f t="shared" si="23"/>
        <v>0.9998031148643479</v>
      </c>
      <c r="G141" s="5">
        <f t="shared" si="24"/>
        <v>0.23983606244746572</v>
      </c>
      <c r="H141" s="5" t="e">
        <f t="shared" si="25"/>
        <v>#N/A</v>
      </c>
      <c r="I141" s="9">
        <f t="shared" si="26"/>
        <v>2.7193005891230317</v>
      </c>
      <c r="J141">
        <f t="shared" si="27"/>
        <v>-0.5447687322013529</v>
      </c>
      <c r="K141">
        <f t="shared" si="28"/>
        <v>-0.5011872336252446</v>
      </c>
      <c r="L141">
        <f t="shared" si="29"/>
        <v>6.543676387929708</v>
      </c>
      <c r="M141">
        <f t="shared" si="30"/>
        <v>150.5045569223833</v>
      </c>
      <c r="O141" t="e">
        <f t="shared" si="31"/>
        <v>#N/A</v>
      </c>
      <c r="P141">
        <f t="shared" si="35"/>
        <v>12.69999999999997</v>
      </c>
      <c r="R141" t="e">
        <f t="shared" si="32"/>
        <v>#N/A</v>
      </c>
      <c r="S141" t="b">
        <f t="shared" si="33"/>
        <v>0</v>
      </c>
    </row>
    <row r="142" spans="1:19" ht="13.5">
      <c r="A142">
        <f t="shared" si="34"/>
        <v>12.79999999999997</v>
      </c>
      <c r="B142">
        <f t="shared" si="19"/>
        <v>1.5848931924612172E-13</v>
      </c>
      <c r="C142">
        <f t="shared" si="20"/>
        <v>1.9501593055887936E-26</v>
      </c>
      <c r="D142">
        <f t="shared" si="21"/>
        <v>2.0414084603892324E-13</v>
      </c>
      <c r="E142">
        <f t="shared" si="22"/>
        <v>0.0001478869697907182</v>
      </c>
      <c r="F142">
        <f t="shared" si="23"/>
        <v>0.9998386255780602</v>
      </c>
      <c r="G142" s="5">
        <f t="shared" si="24"/>
        <v>0.301946437743864</v>
      </c>
      <c r="H142" s="5" t="e">
        <f t="shared" si="25"/>
        <v>#N/A</v>
      </c>
      <c r="I142" s="9">
        <f t="shared" si="26"/>
        <v>2.905664451357503</v>
      </c>
      <c r="J142">
        <f t="shared" si="27"/>
        <v>-0.6858232005201816</v>
      </c>
      <c r="K142">
        <f t="shared" si="28"/>
        <v>-0.6309573444785671</v>
      </c>
      <c r="L142">
        <f t="shared" si="29"/>
        <v>9.731903881959527</v>
      </c>
      <c r="M142">
        <f t="shared" si="30"/>
        <v>223.8337892850691</v>
      </c>
      <c r="O142" t="e">
        <f t="shared" si="31"/>
        <v>#N/A</v>
      </c>
      <c r="P142">
        <f aca="true" t="shared" si="36" ref="P142:P154">A142</f>
        <v>12.79999999999997</v>
      </c>
      <c r="R142" t="e">
        <f t="shared" si="32"/>
        <v>#N/A</v>
      </c>
      <c r="S142" t="b">
        <f t="shared" si="33"/>
        <v>0</v>
      </c>
    </row>
    <row r="143" spans="1:19" ht="13.5">
      <c r="A143">
        <f t="shared" si="34"/>
        <v>12.89999999999997</v>
      </c>
      <c r="B143">
        <f aca="true" t="shared" si="37" ref="B143:B154">10^-A143</f>
        <v>1.2589254117942506E-13</v>
      </c>
      <c r="C143">
        <f aca="true" t="shared" si="38" ref="C143:C154">IF(n=4,B143^4+Ka1*B143^3+Ka1*Ka2*B143^2+Ka1*Ka2*Ka3*B143+Ka1*Ka2*Ka3*Ka4,IF(n=3,B143^3+Ka1*B143^2+Ka1*Ka2*B143+Ka1*Ka3*Ka3,IF(n=2,B143^2+Ka1*B143+Ka1*Ka2,B143+Ka1)))</f>
        <v>1.549024891678556E-26</v>
      </c>
      <c r="D143">
        <f aca="true" t="shared" si="39" ref="D143:D154">B143^n/C143</f>
        <v>1.2880763412440502E-13</v>
      </c>
      <c r="E143">
        <f aca="true" t="shared" si="40" ref="E143:E154">(Ka1*$B143^(n-1))/$C143</f>
        <v>0.0001174739585132396</v>
      </c>
      <c r="F143">
        <f aca="true" t="shared" si="41" ref="F143:F154">IF(n&gt;1,(Ka1*Ka2*$B143^(n-2))/$C143,NA())</f>
        <v>0.9998655458881918</v>
      </c>
      <c r="G143" s="5">
        <f aca="true" t="shared" si="42" ref="G143:G154">IF(n&gt;2,(Ka1*Ka2*Ka3*$B143^(n-3))/$C143,NA())</f>
        <v>0.38013827829293323</v>
      </c>
      <c r="H143" s="5" t="e">
        <f aca="true" t="shared" si="43" ref="H143:H154">IF(n&gt;3,(Ka1*Ka2*Ka3*Ka4)/$C143,NA())</f>
        <v>#N/A</v>
      </c>
      <c r="I143" s="9">
        <f aca="true" t="shared" si="44" ref="I143:I154">IF(n=4,E143+2*F143+3*G143+4*H143,IF(n=3,E143+2*F143+3*G143,IF(n=2,E143+2*F143,E143)))</f>
        <v>3.1402634006136965</v>
      </c>
      <c r="J143">
        <f aca="true" t="shared" si="45" ref="J143:J154">(B143-Kw/B143)/Ma</f>
        <v>-0.863400255133663</v>
      </c>
      <c r="K143">
        <f aca="true" t="shared" si="46" ref="K143:K154">(B143-Kw/B143)/Mb</f>
        <v>-0.7943282347229699</v>
      </c>
      <c r="L143">
        <f aca="true" t="shared" si="47" ref="L143:L154">(I143-J143)/(1+K143)</f>
        <v>19.466277494893937</v>
      </c>
      <c r="M143">
        <f aca="true" t="shared" si="48" ref="M143:M154">L143*Ma*Va/Mb</f>
        <v>447.7243823825606</v>
      </c>
      <c r="O143" t="e">
        <f aca="true" t="shared" si="49" ref="O143:O154">IF(M143&lt;0,NA(),IF(M143&lt;=2*n*Va*Ma/Mb,M143,NA()))</f>
        <v>#N/A</v>
      </c>
      <c r="P143">
        <f t="shared" si="36"/>
        <v>12.89999999999997</v>
      </c>
      <c r="R143" t="e">
        <f aca="true" t="shared" si="50" ref="R143:R153">(O143+O144)/2</f>
        <v>#N/A</v>
      </c>
      <c r="S143" t="b">
        <f aca="true" t="shared" si="51" ref="S143:S153">IF(diff,(P143-P144)/(O143-O144))</f>
        <v>0</v>
      </c>
    </row>
    <row r="144" spans="1:19" ht="13.5">
      <c r="A144">
        <f aca="true" t="shared" si="52" ref="A144:A154">A143+inc</f>
        <v>12.99999999999997</v>
      </c>
      <c r="B144">
        <f t="shared" si="37"/>
        <v>1.0000000000000674E-13</v>
      </c>
      <c r="C144">
        <f t="shared" si="38"/>
        <v>1.2304098888546274E-26</v>
      </c>
      <c r="D144">
        <f t="shared" si="39"/>
        <v>8.127372910917429E-14</v>
      </c>
      <c r="E144">
        <f t="shared" si="40"/>
        <v>9.331472640924865E-05</v>
      </c>
      <c r="F144">
        <f t="shared" si="41"/>
        <v>0.9998853081046837</v>
      </c>
      <c r="G144" s="5">
        <f t="shared" si="42"/>
        <v>0.47857519733016013</v>
      </c>
      <c r="H144" s="5" t="e">
        <f t="shared" si="43"/>
        <v>#N/A</v>
      </c>
      <c r="I144" s="9">
        <f t="shared" si="44"/>
        <v>3.435589522926257</v>
      </c>
      <c r="J144">
        <f t="shared" si="45"/>
        <v>-1.0869565217379702</v>
      </c>
      <c r="K144">
        <f t="shared" si="46"/>
        <v>-0.9999999999989325</v>
      </c>
      <c r="L144">
        <f t="shared" si="47"/>
        <v>4236658696103.1147</v>
      </c>
      <c r="M144">
        <f t="shared" si="48"/>
        <v>97443150010371.64</v>
      </c>
      <c r="O144" t="e">
        <f t="shared" si="49"/>
        <v>#N/A</v>
      </c>
      <c r="P144">
        <f t="shared" si="36"/>
        <v>12.99999999999997</v>
      </c>
      <c r="R144" t="e">
        <f t="shared" si="50"/>
        <v>#N/A</v>
      </c>
      <c r="S144" t="b">
        <f t="shared" si="51"/>
        <v>0</v>
      </c>
    </row>
    <row r="145" spans="1:19" ht="13.5">
      <c r="A145">
        <f t="shared" si="52"/>
        <v>13.09999999999997</v>
      </c>
      <c r="B145">
        <f t="shared" si="37"/>
        <v>7.943282347243357E-14</v>
      </c>
      <c r="C145">
        <f t="shared" si="38"/>
        <v>9.773359672318495E-27</v>
      </c>
      <c r="D145">
        <f t="shared" si="39"/>
        <v>5.128095664451079E-14</v>
      </c>
      <c r="E145">
        <f t="shared" si="40"/>
        <v>7.412353421586835E-05</v>
      </c>
      <c r="F145">
        <f t="shared" si="41"/>
        <v>0.999898963837117</v>
      </c>
      <c r="G145" s="5">
        <f t="shared" si="42"/>
        <v>0.6024987057658288</v>
      </c>
      <c r="H145" s="5" t="e">
        <f t="shared" si="43"/>
        <v>#N/A</v>
      </c>
      <c r="I145" s="9">
        <f t="shared" si="44"/>
        <v>3.807368168505936</v>
      </c>
      <c r="J145">
        <f t="shared" si="45"/>
        <v>-1.3683971867318336</v>
      </c>
      <c r="K145">
        <f t="shared" si="46"/>
        <v>-1.2589254117932869</v>
      </c>
      <c r="L145">
        <f t="shared" si="47"/>
        <v>-19.98940667658315</v>
      </c>
      <c r="M145">
        <f t="shared" si="48"/>
        <v>-459.7563535614124</v>
      </c>
      <c r="O145" t="e">
        <f t="shared" si="49"/>
        <v>#N/A</v>
      </c>
      <c r="P145">
        <f t="shared" si="36"/>
        <v>13.09999999999997</v>
      </c>
      <c r="R145" t="e">
        <f t="shared" si="50"/>
        <v>#N/A</v>
      </c>
      <c r="S145" t="b">
        <f t="shared" si="51"/>
        <v>0</v>
      </c>
    </row>
    <row r="146" spans="1:19" ht="13.5">
      <c r="A146">
        <f t="shared" si="52"/>
        <v>13.199999999999969</v>
      </c>
      <c r="B146">
        <f t="shared" si="37"/>
        <v>6.30957344480237E-14</v>
      </c>
      <c r="C146">
        <f t="shared" si="38"/>
        <v>7.763191281276475E-27</v>
      </c>
      <c r="D146">
        <f t="shared" si="39"/>
        <v>3.2356364032512686E-14</v>
      </c>
      <c r="E146">
        <f t="shared" si="40"/>
        <v>5.8878903411456355E-05</v>
      </c>
      <c r="F146">
        <f t="shared" si="41"/>
        <v>0.9999072398240666</v>
      </c>
      <c r="G146" s="5">
        <f t="shared" si="42"/>
        <v>0.7585072092398091</v>
      </c>
      <c r="H146" s="5" t="e">
        <f t="shared" si="43"/>
        <v>#N/A</v>
      </c>
      <c r="I146" s="9">
        <f t="shared" si="44"/>
        <v>4.275394986270972</v>
      </c>
      <c r="J146">
        <f t="shared" si="45"/>
        <v>-1.7227099918047533</v>
      </c>
      <c r="K146">
        <f t="shared" si="46"/>
        <v>-1.5848931924603729</v>
      </c>
      <c r="L146">
        <f t="shared" si="47"/>
        <v>-10.255043237628557</v>
      </c>
      <c r="M146">
        <f t="shared" si="48"/>
        <v>-235.8659944654568</v>
      </c>
      <c r="O146" t="e">
        <f t="shared" si="49"/>
        <v>#N/A</v>
      </c>
      <c r="P146">
        <f t="shared" si="36"/>
        <v>13.199999999999969</v>
      </c>
      <c r="R146" t="e">
        <f t="shared" si="50"/>
        <v>#N/A</v>
      </c>
      <c r="S146" t="b">
        <f t="shared" si="51"/>
        <v>0</v>
      </c>
    </row>
    <row r="147" spans="1:19" ht="13.5">
      <c r="A147">
        <f t="shared" si="52"/>
        <v>13.299999999999969</v>
      </c>
      <c r="B147">
        <f t="shared" si="37"/>
        <v>5.011872336273075E-14</v>
      </c>
      <c r="C147">
        <f t="shared" si="38"/>
        <v>6.166501448564854E-27</v>
      </c>
      <c r="D147">
        <f t="shared" si="39"/>
        <v>2.0415553653805194E-14</v>
      </c>
      <c r="E147">
        <f t="shared" si="40"/>
        <v>4.6769331478843884E-05</v>
      </c>
      <c r="F147">
        <f t="shared" si="41"/>
        <v>0.9999105765312427</v>
      </c>
      <c r="G147" s="5">
        <f t="shared" si="42"/>
        <v>0.9549071872716852</v>
      </c>
      <c r="H147" s="5" t="e">
        <f t="shared" si="43"/>
        <v>#N/A</v>
      </c>
      <c r="I147" s="9">
        <f t="shared" si="44"/>
        <v>4.86458948420902</v>
      </c>
      <c r="J147">
        <f t="shared" si="45"/>
        <v>-2.1687633858350415</v>
      </c>
      <c r="K147">
        <f t="shared" si="46"/>
        <v>-1.9952623149682382</v>
      </c>
      <c r="L147">
        <f t="shared" si="47"/>
        <v>-7.066833300393291</v>
      </c>
      <c r="M147">
        <f t="shared" si="48"/>
        <v>-162.53716590904565</v>
      </c>
      <c r="O147" t="e">
        <f t="shared" si="49"/>
        <v>#N/A</v>
      </c>
      <c r="P147">
        <f t="shared" si="36"/>
        <v>13.299999999999969</v>
      </c>
      <c r="R147" t="e">
        <f t="shared" si="50"/>
        <v>#N/A</v>
      </c>
      <c r="S147" t="b">
        <f t="shared" si="51"/>
        <v>0</v>
      </c>
    </row>
    <row r="148" spans="1:19" ht="13.5">
      <c r="A148">
        <f t="shared" si="52"/>
        <v>13.399999999999968</v>
      </c>
      <c r="B148">
        <f t="shared" si="37"/>
        <v>3.981071705535256E-14</v>
      </c>
      <c r="C148">
        <f t="shared" si="38"/>
        <v>4.898233190569901E-27</v>
      </c>
      <c r="D148">
        <f t="shared" si="39"/>
        <v>1.2881325162204398E-14</v>
      </c>
      <c r="E148">
        <f t="shared" si="40"/>
        <v>3.715014756981223E-05</v>
      </c>
      <c r="F148">
        <f t="shared" si="41"/>
        <v>0.9999091515516308</v>
      </c>
      <c r="G148" s="5">
        <f t="shared" si="42"/>
        <v>1.2021552107589077</v>
      </c>
      <c r="H148" s="5" t="e">
        <f t="shared" si="43"/>
        <v>#N/A</v>
      </c>
      <c r="I148" s="9">
        <f t="shared" si="44"/>
        <v>5.606321085527555</v>
      </c>
      <c r="J148">
        <f t="shared" si="45"/>
        <v>-2.730311338596743</v>
      </c>
      <c r="K148">
        <f t="shared" si="46"/>
        <v>-2.5118864315090033</v>
      </c>
      <c r="L148">
        <f t="shared" si="47"/>
        <v>-5.514059952111326</v>
      </c>
      <c r="M148">
        <f t="shared" si="48"/>
        <v>-126.82337889856048</v>
      </c>
      <c r="O148" t="e">
        <f t="shared" si="49"/>
        <v>#N/A</v>
      </c>
      <c r="P148">
        <f t="shared" si="36"/>
        <v>13.399999999999968</v>
      </c>
      <c r="R148" t="e">
        <f t="shared" si="50"/>
        <v>#N/A</v>
      </c>
      <c r="S148" t="b">
        <f t="shared" si="51"/>
        <v>0</v>
      </c>
    </row>
    <row r="149" spans="1:19" ht="13.5">
      <c r="A149">
        <f t="shared" si="52"/>
        <v>13.499999999999968</v>
      </c>
      <c r="B149">
        <f t="shared" si="37"/>
        <v>3.1622776601686074E-14</v>
      </c>
      <c r="C149">
        <f t="shared" si="38"/>
        <v>3.890829292104439E-27</v>
      </c>
      <c r="D149">
        <f t="shared" si="39"/>
        <v>8.127515814138115E-15</v>
      </c>
      <c r="E149">
        <f t="shared" si="40"/>
        <v>2.9509226319102864E-05</v>
      </c>
      <c r="F149">
        <f t="shared" si="41"/>
        <v>0.9999028890416403</v>
      </c>
      <c r="G149" s="5">
        <f t="shared" si="42"/>
        <v>1.5134142650527207</v>
      </c>
      <c r="H149" s="5" t="e">
        <f t="shared" si="43"/>
        <v>#N/A</v>
      </c>
      <c r="I149" s="9">
        <f t="shared" si="44"/>
        <v>6.540078082467762</v>
      </c>
      <c r="J149">
        <f t="shared" si="45"/>
        <v>-3.4372583262693857</v>
      </c>
      <c r="K149">
        <f t="shared" si="46"/>
        <v>-3.1622776601678346</v>
      </c>
      <c r="L149">
        <f t="shared" si="47"/>
        <v>-4.614271604675745</v>
      </c>
      <c r="M149">
        <f t="shared" si="48"/>
        <v>-106.12824690754212</v>
      </c>
      <c r="O149" t="e">
        <f t="shared" si="49"/>
        <v>#N/A</v>
      </c>
      <c r="P149">
        <f t="shared" si="36"/>
        <v>13.499999999999968</v>
      </c>
      <c r="R149" t="e">
        <f t="shared" si="50"/>
        <v>#N/A</v>
      </c>
      <c r="S149" t="b">
        <f t="shared" si="51"/>
        <v>0</v>
      </c>
    </row>
    <row r="150" spans="1:19" ht="13.5">
      <c r="A150">
        <f t="shared" si="52"/>
        <v>13.599999999999968</v>
      </c>
      <c r="B150">
        <f t="shared" si="37"/>
        <v>2.511886431509764E-14</v>
      </c>
      <c r="C150">
        <f t="shared" si="38"/>
        <v>3.0906309029090155E-27</v>
      </c>
      <c r="D150">
        <f t="shared" si="39"/>
        <v>5.128057158069901E-15</v>
      </c>
      <c r="E150">
        <f t="shared" si="40"/>
        <v>2.3439743626235964E-05</v>
      </c>
      <c r="F150">
        <f t="shared" si="41"/>
        <v>0.9998914556911673</v>
      </c>
      <c r="G150" s="5">
        <f t="shared" si="42"/>
        <v>1.9052538910464605</v>
      </c>
      <c r="H150" s="5" t="e">
        <f t="shared" si="43"/>
        <v>#N/A</v>
      </c>
      <c r="I150" s="9">
        <f t="shared" si="44"/>
        <v>7.715568024265342</v>
      </c>
      <c r="J150">
        <f t="shared" si="45"/>
        <v>-4.327251853841772</v>
      </c>
      <c r="K150">
        <f t="shared" si="46"/>
        <v>-3.9810717055344296</v>
      </c>
      <c r="L150">
        <f t="shared" si="47"/>
        <v>-4.039761893599988</v>
      </c>
      <c r="M150">
        <f t="shared" si="48"/>
        <v>-92.91452355279972</v>
      </c>
      <c r="O150" t="e">
        <f t="shared" si="49"/>
        <v>#N/A</v>
      </c>
      <c r="P150">
        <f t="shared" si="36"/>
        <v>13.599999999999968</v>
      </c>
      <c r="R150" t="e">
        <f t="shared" si="50"/>
        <v>#N/A</v>
      </c>
      <c r="S150" t="b">
        <f t="shared" si="51"/>
        <v>0</v>
      </c>
    </row>
    <row r="151" spans="1:19" ht="13.5">
      <c r="A151">
        <f t="shared" si="52"/>
        <v>13.699999999999967</v>
      </c>
      <c r="B151">
        <f t="shared" si="37"/>
        <v>1.9952623149690273E-14</v>
      </c>
      <c r="C151">
        <f t="shared" si="38"/>
        <v>2.4550176513033598E-27</v>
      </c>
      <c r="D151">
        <f t="shared" si="39"/>
        <v>3.235529627669895E-15</v>
      </c>
      <c r="E151">
        <f t="shared" si="40"/>
        <v>1.8618529661987383E-05</v>
      </c>
      <c r="F151">
        <f t="shared" si="41"/>
        <v>0.9998742430149148</v>
      </c>
      <c r="G151" s="5">
        <f t="shared" si="42"/>
        <v>2.398531249023683</v>
      </c>
      <c r="H151" s="5" t="e">
        <f t="shared" si="43"/>
        <v>#N/A</v>
      </c>
      <c r="I151" s="9">
        <f t="shared" si="44"/>
        <v>9.195360851630541</v>
      </c>
      <c r="J151">
        <f t="shared" si="45"/>
        <v>-5.447687322034947</v>
      </c>
      <c r="K151">
        <f t="shared" si="46"/>
        <v>-5.011872336272152</v>
      </c>
      <c r="L151">
        <f t="shared" si="47"/>
        <v>-3.6499287480498115</v>
      </c>
      <c r="M151">
        <f t="shared" si="48"/>
        <v>-83.94836120514566</v>
      </c>
      <c r="O151" t="e">
        <f t="shared" si="49"/>
        <v>#N/A</v>
      </c>
      <c r="P151">
        <f t="shared" si="36"/>
        <v>13.699999999999967</v>
      </c>
      <c r="R151" t="e">
        <f t="shared" si="50"/>
        <v>#N/A</v>
      </c>
      <c r="S151" t="b">
        <f t="shared" si="51"/>
        <v>0</v>
      </c>
    </row>
    <row r="152" spans="1:19" ht="13.5">
      <c r="A152">
        <f t="shared" si="52"/>
        <v>13.799999999999967</v>
      </c>
      <c r="B152">
        <f t="shared" si="37"/>
        <v>1.5848931924612268E-14</v>
      </c>
      <c r="C152">
        <f t="shared" si="38"/>
        <v>1.9501364668724005E-27</v>
      </c>
      <c r="D152">
        <f t="shared" si="39"/>
        <v>2.041432368023254E-15</v>
      </c>
      <c r="E152">
        <f t="shared" si="40"/>
        <v>1.4788870174569783E-05</v>
      </c>
      <c r="F152">
        <f t="shared" si="41"/>
        <v>0.999850335030813</v>
      </c>
      <c r="G152" s="5">
        <f t="shared" si="42"/>
        <v>3.019499739420607</v>
      </c>
      <c r="H152" s="5" t="e">
        <f t="shared" si="43"/>
        <v>#N/A</v>
      </c>
      <c r="I152" s="9">
        <f t="shared" si="44"/>
        <v>11.058214677193623</v>
      </c>
      <c r="J152">
        <f t="shared" si="45"/>
        <v>-6.858232005218829</v>
      </c>
      <c r="K152">
        <f t="shared" si="46"/>
        <v>-6.309573444801322</v>
      </c>
      <c r="L152">
        <f t="shared" si="47"/>
        <v>-3.374366485118441</v>
      </c>
      <c r="M152">
        <f t="shared" si="48"/>
        <v>-77.61042915772414</v>
      </c>
      <c r="O152" t="e">
        <f t="shared" si="49"/>
        <v>#N/A</v>
      </c>
      <c r="P152">
        <f t="shared" si="36"/>
        <v>13.799999999999967</v>
      </c>
      <c r="R152" t="e">
        <f t="shared" si="50"/>
        <v>#N/A</v>
      </c>
      <c r="S152" t="b">
        <f t="shared" si="51"/>
        <v>0</v>
      </c>
    </row>
    <row r="153" spans="1:19" ht="13.5">
      <c r="A153">
        <f t="shared" si="52"/>
        <v>13.899999999999967</v>
      </c>
      <c r="B153">
        <f t="shared" si="37"/>
        <v>1.2589254117942627E-14</v>
      </c>
      <c r="C153">
        <f t="shared" si="38"/>
        <v>1.5490978427203694E-27</v>
      </c>
      <c r="D153">
        <f t="shared" si="39"/>
        <v>1.2880156823828863E-15</v>
      </c>
      <c r="E153">
        <f t="shared" si="40"/>
        <v>1.1746842635935002E-05</v>
      </c>
      <c r="F153">
        <f t="shared" si="41"/>
        <v>0.999818459622096</v>
      </c>
      <c r="G153" s="5">
        <f t="shared" si="42"/>
        <v>3.801203765938476</v>
      </c>
      <c r="H153" s="5" t="e">
        <f t="shared" si="43"/>
        <v>#N/A</v>
      </c>
      <c r="I153" s="9">
        <f t="shared" si="44"/>
        <v>13.403259963902254</v>
      </c>
      <c r="J153">
        <f t="shared" si="45"/>
        <v>-8.634002551350095</v>
      </c>
      <c r="K153">
        <f t="shared" si="46"/>
        <v>-7.943282347242087</v>
      </c>
      <c r="L153">
        <f t="shared" si="47"/>
        <v>-3.1738969284470597</v>
      </c>
      <c r="M153">
        <f t="shared" si="48"/>
        <v>-72.99962935428238</v>
      </c>
      <c r="O153" t="e">
        <f t="shared" si="49"/>
        <v>#N/A</v>
      </c>
      <c r="P153">
        <f t="shared" si="36"/>
        <v>13.899999999999967</v>
      </c>
      <c r="R153" t="e">
        <f t="shared" si="50"/>
        <v>#N/A</v>
      </c>
      <c r="S153" t="b">
        <f t="shared" si="51"/>
        <v>0</v>
      </c>
    </row>
    <row r="154" spans="1:19" ht="13.5">
      <c r="A154">
        <f t="shared" si="52"/>
        <v>13.999999999999966</v>
      </c>
      <c r="B154">
        <f t="shared" si="37"/>
        <v>1.0000000000000768E-14</v>
      </c>
      <c r="C154">
        <f t="shared" si="38"/>
        <v>1.230543279147876E-27</v>
      </c>
      <c r="D154">
        <f t="shared" si="39"/>
        <v>8.126491907645121E-16</v>
      </c>
      <c r="E154">
        <f t="shared" si="40"/>
        <v>9.330461113827125E-06</v>
      </c>
      <c r="F154">
        <f t="shared" si="41"/>
        <v>0.9997769210233746</v>
      </c>
      <c r="G154" s="5">
        <f t="shared" si="42"/>
        <v>4.78523320011422</v>
      </c>
      <c r="H154" s="5" t="e">
        <f t="shared" si="43"/>
        <v>#N/A</v>
      </c>
      <c r="I154" s="9">
        <f t="shared" si="44"/>
        <v>16.355262772850523</v>
      </c>
      <c r="J154">
        <f t="shared" si="45"/>
        <v>-10.869565217390361</v>
      </c>
      <c r="K154">
        <f t="shared" si="46"/>
        <v>-9.999999999999131</v>
      </c>
      <c r="L154">
        <f t="shared" si="47"/>
        <v>-3.0249808878048343</v>
      </c>
      <c r="M154">
        <f t="shared" si="48"/>
        <v>-69.57456041951119</v>
      </c>
      <c r="O154" t="e">
        <f t="shared" si="49"/>
        <v>#N/A</v>
      </c>
      <c r="P154">
        <f t="shared" si="36"/>
        <v>13.999999999999966</v>
      </c>
      <c r="R154" t="e">
        <f>(O154+#REF!)/2</f>
        <v>#N/A</v>
      </c>
      <c r="S154" t="b">
        <f>IF(diff,(P154-#REF!)/(O154-#REF!))</f>
        <v>0</v>
      </c>
    </row>
  </sheetData>
  <mergeCells count="2">
    <mergeCell ref="O12:P12"/>
    <mergeCell ref="R12:S1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StFXU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bliengme</dc:creator>
  <cp:keywords/>
  <dc:description/>
  <cp:lastModifiedBy>Bernard V Liengme</cp:lastModifiedBy>
  <dcterms:created xsi:type="dcterms:W3CDTF">2000-03-23T13:30:41Z</dcterms:created>
  <dcterms:modified xsi:type="dcterms:W3CDTF">2006-01-10T14:44:41Z</dcterms:modified>
  <cp:category/>
  <cp:version/>
  <cp:contentType/>
  <cp:contentStatus/>
</cp:coreProperties>
</file>