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avgx" localSheetId="0">'Sheet1'!$F$8</definedName>
    <definedName name="avgy" localSheetId="0">'Sheet1'!$F$9</definedName>
    <definedName name="avgYY">'Sheet1'!$F$13</definedName>
    <definedName name="b" localSheetId="0">'Sheet1'!$F$3</definedName>
    <definedName name="CL_x">'Sheet1'!$F$16</definedName>
    <definedName name="compXX">'Sheet1'!$F$14</definedName>
    <definedName name="df" localSheetId="0">'Sheet1'!$F$5</definedName>
    <definedName name="k">'Sheet1'!$F$12</definedName>
    <definedName name="m" localSheetId="0">'Sheet1'!$F$2</definedName>
    <definedName name="n" localSheetId="0">'Sheet1'!$F$4</definedName>
    <definedName name="p">'Sheet1'!$F$10</definedName>
    <definedName name="SSx">'Sheet1'!$F$7</definedName>
    <definedName name="Syx">'Sheet1'!$F$6</definedName>
    <definedName name="t">'Sheet1'!$F$15</definedName>
    <definedName name="x" localSheetId="0">'Sheet1'!$A$3:$A$7</definedName>
    <definedName name="y" localSheetId="0">'Sheet1'!$B$3:$B$7</definedName>
    <definedName name="YY">'Sheet1'!$A$14:$A$18</definedName>
  </definedNames>
  <calcPr fullCalcOnLoad="1"/>
</workbook>
</file>

<file path=xl/sharedStrings.xml><?xml version="1.0" encoding="utf-8"?>
<sst xmlns="http://schemas.openxmlformats.org/spreadsheetml/2006/main" count="68" uniqueCount="54">
  <si>
    <t>x</t>
  </si>
  <si>
    <t>y</t>
  </si>
  <si>
    <t>Parameters</t>
  </si>
  <si>
    <t>m</t>
  </si>
  <si>
    <t>b</t>
  </si>
  <si>
    <t>n</t>
  </si>
  <si>
    <t>CL x*</t>
  </si>
  <si>
    <t>df</t>
  </si>
  <si>
    <t>avgx</t>
  </si>
  <si>
    <t>avgy</t>
  </si>
  <si>
    <t>Calibration data</t>
  </si>
  <si>
    <t>Syx</t>
  </si>
  <si>
    <t>SSx</t>
  </si>
  <si>
    <t>Measured y values for unknown</t>
  </si>
  <si>
    <t>k</t>
  </si>
  <si>
    <t>t</t>
  </si>
  <si>
    <t>p</t>
  </si>
  <si>
    <t>=Sheet1!$F$10</t>
  </si>
  <si>
    <t>=Sheet1!$F$8</t>
  </si>
  <si>
    <t>=Sheet1!$F$9</t>
  </si>
  <si>
    <t>=Sheet1!$F$3</t>
  </si>
  <si>
    <t>=Sheet1!$F$5</t>
  </si>
  <si>
    <t>=Sheet1!$F$11</t>
  </si>
  <si>
    <t>=Sheet1!$F$2</t>
  </si>
  <si>
    <t>=Sheet1!$F$4</t>
  </si>
  <si>
    <t>=Sheet1!$F$6</t>
  </si>
  <si>
    <t>=Sheet1!$F$7</t>
  </si>
  <si>
    <t>=Sheet1!$F$14</t>
  </si>
  <si>
    <t>=Sheet1!$A$3:$A$7</t>
  </si>
  <si>
    <t>=Sheet1!$B$3:$B$7</t>
  </si>
  <si>
    <t>=Sheet1!$F$13</t>
  </si>
  <si>
    <t>YY</t>
  </si>
  <si>
    <t>avgYY*</t>
  </si>
  <si>
    <t>compXX*</t>
  </si>
  <si>
    <t>avgYY</t>
  </si>
  <si>
    <t>compXX</t>
  </si>
  <si>
    <t>=Sheet1!$F$15</t>
  </si>
  <si>
    <t>XX*</t>
  </si>
  <si>
    <t>=SLOPE(y,x)</t>
  </si>
  <si>
    <t>=INTERCEPT(y,x)</t>
  </si>
  <si>
    <t>=COUNT(x)</t>
  </si>
  <si>
    <t>=n-2</t>
  </si>
  <si>
    <t>=STEYX(y,x)</t>
  </si>
  <si>
    <t>=DEVSQ(x)</t>
  </si>
  <si>
    <t>=AVERAGE(x)</t>
  </si>
  <si>
    <t>=AVERAGE(y)</t>
  </si>
  <si>
    <t>chosen level</t>
  </si>
  <si>
    <t>=COUNT(YY)</t>
  </si>
  <si>
    <t>=AVERAGE(YY)</t>
  </si>
  <si>
    <t>=(avgYY-b)/m</t>
  </si>
  <si>
    <t>=TINV(1-p,df)</t>
  </si>
  <si>
    <t>=t*(Syx/ABS(m))*SQRT(1/n+1/k+(avgYY-avgy)^2/(m^2*SSx))</t>
  </si>
  <si>
    <t>=TINV(1-p,df)*(Syx/ABS(m))*SQRT(1/n+1/k+(compXX-avgx)^2/SSx)</t>
  </si>
  <si>
    <t>=ROUND(compXX,3)&amp;"± "&amp;ROUND(F17,3)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</si>
</sst>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/>
    </xf>
    <xf numFmtId="0" fontId="0" fillId="2" borderId="5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 quotePrefix="1">
      <alignment/>
    </xf>
    <xf numFmtId="0" fontId="1" fillId="2" borderId="3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 quotePrefix="1">
      <alignment/>
    </xf>
    <xf numFmtId="164" fontId="0" fillId="2" borderId="11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9" fontId="0" fillId="2" borderId="1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7" xfId="0" applyFill="1" applyBorder="1" applyAlignment="1">
      <alignment horizontal="center"/>
    </xf>
    <xf numFmtId="164" fontId="0" fillId="2" borderId="12" xfId="0" applyNumberFormat="1" applyFill="1" applyBorder="1" applyAlignment="1" quotePrefix="1">
      <alignment/>
    </xf>
    <xf numFmtId="0" fontId="0" fillId="2" borderId="12" xfId="0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D25" sqref="D25"/>
    </sheetView>
  </sheetViews>
  <sheetFormatPr defaultColWidth="9.140625" defaultRowHeight="12.75"/>
  <cols>
    <col min="4" max="4" width="4.57421875" style="0" customWidth="1"/>
    <col min="6" max="6" width="11.7109375" style="0" customWidth="1"/>
    <col min="7" max="7" width="57.8515625" style="0" customWidth="1"/>
    <col min="9" max="9" width="20.140625" style="0" customWidth="1"/>
  </cols>
  <sheetData>
    <row r="1" spans="1:9" ht="12.75">
      <c r="A1" s="2" t="s">
        <v>10</v>
      </c>
      <c r="B1" s="3"/>
      <c r="C1" s="4"/>
      <c r="D1" s="4"/>
      <c r="E1" s="2" t="s">
        <v>2</v>
      </c>
      <c r="F1" s="3"/>
      <c r="G1" s="28"/>
      <c r="H1" s="1" t="s">
        <v>8</v>
      </c>
      <c r="I1" s="1" t="s">
        <v>18</v>
      </c>
    </row>
    <row r="2" spans="1:9" ht="12.75">
      <c r="A2" s="5" t="s">
        <v>0</v>
      </c>
      <c r="B2" s="6" t="s">
        <v>1</v>
      </c>
      <c r="C2" s="4"/>
      <c r="D2" s="4"/>
      <c r="E2" s="30" t="s">
        <v>3</v>
      </c>
      <c r="F2" s="24">
        <f>SLOPE(y,x)</f>
        <v>2.2879999999999994</v>
      </c>
      <c r="G2" s="31" t="s">
        <v>38</v>
      </c>
      <c r="H2" s="1" t="s">
        <v>9</v>
      </c>
      <c r="I2" s="1" t="s">
        <v>19</v>
      </c>
    </row>
    <row r="3" spans="1:9" ht="12.75">
      <c r="A3" s="7">
        <v>1</v>
      </c>
      <c r="B3" s="8">
        <v>2.86</v>
      </c>
      <c r="C3" s="4"/>
      <c r="D3" s="4"/>
      <c r="E3" s="7" t="s">
        <v>4</v>
      </c>
      <c r="F3" s="25">
        <f>INTERCEPT(y,x)</f>
        <v>0.5680000000000023</v>
      </c>
      <c r="G3" s="31" t="s">
        <v>39</v>
      </c>
      <c r="H3" s="1" t="s">
        <v>34</v>
      </c>
      <c r="I3" s="1" t="s">
        <v>30</v>
      </c>
    </row>
    <row r="4" spans="1:9" ht="12.75">
      <c r="A4" s="7">
        <v>2</v>
      </c>
      <c r="B4" s="8">
        <v>5.2</v>
      </c>
      <c r="C4" s="4"/>
      <c r="D4" s="4"/>
      <c r="E4" s="7" t="s">
        <v>5</v>
      </c>
      <c r="F4" s="26">
        <f>COUNT(x)</f>
        <v>5</v>
      </c>
      <c r="G4" s="32" t="s">
        <v>40</v>
      </c>
      <c r="H4" s="1" t="s">
        <v>4</v>
      </c>
      <c r="I4" s="1" t="s">
        <v>20</v>
      </c>
    </row>
    <row r="5" spans="1:9" ht="12.75">
      <c r="A5" s="7">
        <v>3</v>
      </c>
      <c r="B5" s="8">
        <v>7.4</v>
      </c>
      <c r="C5" s="4"/>
      <c r="D5" s="4"/>
      <c r="E5" s="7" t="s">
        <v>7</v>
      </c>
      <c r="F5" s="26">
        <f>n-2</f>
        <v>3</v>
      </c>
      <c r="G5" s="32" t="s">
        <v>41</v>
      </c>
      <c r="H5" s="1" t="s">
        <v>35</v>
      </c>
      <c r="I5" s="1" t="s">
        <v>27</v>
      </c>
    </row>
    <row r="6" spans="1:9" ht="12.75">
      <c r="A6" s="7">
        <v>4</v>
      </c>
      <c r="B6" s="8">
        <v>9.6</v>
      </c>
      <c r="C6" s="4"/>
      <c r="D6" s="4"/>
      <c r="E6" s="7" t="s">
        <v>11</v>
      </c>
      <c r="F6" s="25">
        <f>STEYX(y,x)</f>
        <v>0.09493857663416806</v>
      </c>
      <c r="G6" s="31" t="s">
        <v>42</v>
      </c>
      <c r="H6" s="1" t="s">
        <v>7</v>
      </c>
      <c r="I6" s="1" t="s">
        <v>21</v>
      </c>
    </row>
    <row r="7" spans="1:9" ht="12.75">
      <c r="A7" s="11">
        <v>5</v>
      </c>
      <c r="B7" s="12">
        <v>12.1</v>
      </c>
      <c r="C7" s="4"/>
      <c r="D7" s="4"/>
      <c r="E7" s="7" t="s">
        <v>12</v>
      </c>
      <c r="F7" s="26">
        <f>DEVSQ(x)</f>
        <v>10</v>
      </c>
      <c r="G7" s="32" t="s">
        <v>43</v>
      </c>
      <c r="H7" s="1" t="s">
        <v>14</v>
      </c>
      <c r="I7" s="1" t="s">
        <v>22</v>
      </c>
    </row>
    <row r="8" spans="1:9" ht="12.75">
      <c r="A8" s="4"/>
      <c r="B8" s="4"/>
      <c r="C8" s="4"/>
      <c r="D8" s="4"/>
      <c r="E8" s="7" t="s">
        <v>8</v>
      </c>
      <c r="F8" s="26">
        <f>AVERAGE(x)</f>
        <v>3</v>
      </c>
      <c r="G8" s="32" t="s">
        <v>44</v>
      </c>
      <c r="H8" s="1" t="s">
        <v>3</v>
      </c>
      <c r="I8" s="1" t="s">
        <v>23</v>
      </c>
    </row>
    <row r="9" spans="1:9" ht="12.75">
      <c r="A9" s="4"/>
      <c r="B9" s="4"/>
      <c r="C9" s="4"/>
      <c r="D9" s="4"/>
      <c r="E9" s="7" t="s">
        <v>9</v>
      </c>
      <c r="F9" s="26">
        <f>AVERAGE(y)</f>
        <v>7.432</v>
      </c>
      <c r="G9" s="32" t="s">
        <v>45</v>
      </c>
      <c r="H9" s="1" t="s">
        <v>5</v>
      </c>
      <c r="I9" s="1" t="s">
        <v>24</v>
      </c>
    </row>
    <row r="10" spans="1:9" ht="12.75">
      <c r="A10" s="4"/>
      <c r="B10" s="4"/>
      <c r="C10" s="4"/>
      <c r="D10" s="4"/>
      <c r="E10" s="11" t="s">
        <v>16</v>
      </c>
      <c r="F10" s="27">
        <v>0.95</v>
      </c>
      <c r="G10" s="29" t="s">
        <v>46</v>
      </c>
      <c r="H10" s="1" t="s">
        <v>16</v>
      </c>
      <c r="I10" s="1" t="s">
        <v>17</v>
      </c>
    </row>
    <row r="11" spans="1:9" ht="12.75">
      <c r="A11" s="4"/>
      <c r="B11" s="4"/>
      <c r="C11" s="4"/>
      <c r="D11" s="4"/>
      <c r="E11" s="4"/>
      <c r="F11" s="4"/>
      <c r="G11" s="4"/>
      <c r="H11" s="1" t="s">
        <v>12</v>
      </c>
      <c r="I11" s="1" t="s">
        <v>26</v>
      </c>
    </row>
    <row r="12" spans="1:9" ht="12.75">
      <c r="A12" s="13" t="s">
        <v>13</v>
      </c>
      <c r="B12" s="14"/>
      <c r="C12" s="15"/>
      <c r="D12" s="4"/>
      <c r="E12" s="30" t="s">
        <v>14</v>
      </c>
      <c r="F12" s="28">
        <f>COUNT(YY)</f>
        <v>5</v>
      </c>
      <c r="G12" s="16" t="s">
        <v>47</v>
      </c>
      <c r="H12" s="1" t="s">
        <v>11</v>
      </c>
      <c r="I12" s="1" t="s">
        <v>25</v>
      </c>
    </row>
    <row r="13" spans="1:9" ht="12.75">
      <c r="A13" s="17" t="s">
        <v>31</v>
      </c>
      <c r="B13" s="18"/>
      <c r="C13" s="9"/>
      <c r="D13" s="4"/>
      <c r="E13" s="7" t="s">
        <v>32</v>
      </c>
      <c r="F13" s="26">
        <f>AVERAGE(YY)</f>
        <v>6.55</v>
      </c>
      <c r="G13" s="10" t="s">
        <v>48</v>
      </c>
      <c r="H13" s="1" t="s">
        <v>15</v>
      </c>
      <c r="I13" s="1" t="s">
        <v>36</v>
      </c>
    </row>
    <row r="14" spans="1:9" ht="12.75">
      <c r="A14" s="19">
        <v>6.55</v>
      </c>
      <c r="B14" s="18"/>
      <c r="C14" s="9"/>
      <c r="D14" s="4"/>
      <c r="E14" s="7" t="s">
        <v>33</v>
      </c>
      <c r="F14" s="26">
        <f>(avgYY-b)/m</f>
        <v>2.614510489510489</v>
      </c>
      <c r="G14" s="10" t="s">
        <v>49</v>
      </c>
      <c r="H14" s="1" t="s">
        <v>0</v>
      </c>
      <c r="I14" s="1" t="s">
        <v>28</v>
      </c>
    </row>
    <row r="15" spans="1:9" ht="12.75">
      <c r="A15" s="19">
        <v>6.47</v>
      </c>
      <c r="B15" s="18"/>
      <c r="C15" s="9"/>
      <c r="D15" s="4"/>
      <c r="E15" s="7" t="s">
        <v>15</v>
      </c>
      <c r="F15" s="26">
        <f>TINV(1-p,df)</f>
        <v>3.182449290761724</v>
      </c>
      <c r="G15" s="10" t="s">
        <v>50</v>
      </c>
      <c r="H15" s="1" t="s">
        <v>1</v>
      </c>
      <c r="I15" s="1" t="s">
        <v>29</v>
      </c>
    </row>
    <row r="16" spans="1:9" ht="12.75">
      <c r="A16" s="19">
        <v>6.56</v>
      </c>
      <c r="B16" s="18"/>
      <c r="C16" s="9"/>
      <c r="D16" s="4"/>
      <c r="E16" s="7" t="s">
        <v>6</v>
      </c>
      <c r="F16" s="26">
        <f>t*(Syx/ABS(m))*SQRT(1/n+1/k+(avgYY-avgy)^2/(m^2*SSx))</f>
        <v>0.08505485003405647</v>
      </c>
      <c r="G16" s="10" t="s">
        <v>51</v>
      </c>
      <c r="H16" s="1"/>
      <c r="I16" s="1"/>
    </row>
    <row r="17" spans="1:7" ht="12.75">
      <c r="A17" s="19">
        <v>6.57</v>
      </c>
      <c r="B17" s="18"/>
      <c r="C17" s="9"/>
      <c r="D17" s="4"/>
      <c r="E17" s="7" t="s">
        <v>6</v>
      </c>
      <c r="F17" s="26">
        <f>TINV(1-p,df)*(Syx/ABS(m))*SQRT(1/n+1/k+(compXX-avgx)^2/SSx)</f>
        <v>0.08505485003405647</v>
      </c>
      <c r="G17" s="10" t="s">
        <v>52</v>
      </c>
    </row>
    <row r="18" spans="1:7" ht="12.75">
      <c r="A18" s="20">
        <v>6.6</v>
      </c>
      <c r="B18" s="21"/>
      <c r="C18" s="22"/>
      <c r="D18" s="4"/>
      <c r="E18" s="11" t="s">
        <v>37</v>
      </c>
      <c r="F18" s="29" t="str">
        <f>ROUND(compXX,3)&amp;"± "&amp;ROUND(F16,3)</f>
        <v>2.615± 0.085</v>
      </c>
      <c r="G18" s="23" t="s">
        <v>53</v>
      </c>
    </row>
  </sheetData>
  <mergeCells count="2">
    <mergeCell ref="A1:B1"/>
    <mergeCell ref="E1:F1"/>
  </mergeCells>
  <printOptions heading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V Liengme</dc:creator>
  <cp:keywords/>
  <dc:description/>
  <cp:lastModifiedBy>Bernard V Liengme</cp:lastModifiedBy>
  <dcterms:created xsi:type="dcterms:W3CDTF">2001-07-17T15:50:37Z</dcterms:created>
  <dcterms:modified xsi:type="dcterms:W3CDTF">2001-07-18T15:24:36Z</dcterms:modified>
  <cp:category/>
  <cp:version/>
  <cp:contentType/>
  <cp:contentStatus/>
</cp:coreProperties>
</file>